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760" windowHeight="74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U50" i="1" l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T67" i="1"/>
  <c r="T49" i="1"/>
  <c r="T34" i="1"/>
  <c r="T18" i="1"/>
  <c r="T5" i="1"/>
  <c r="R4" i="1"/>
  <c r="Q4" i="1"/>
  <c r="P4" i="1"/>
  <c r="K67" i="1" l="1"/>
  <c r="U67" i="1"/>
  <c r="K69" i="1"/>
  <c r="M68" i="1"/>
  <c r="G68" i="1"/>
  <c r="H68" i="1"/>
  <c r="H71" i="1"/>
  <c r="N68" i="1"/>
  <c r="L68" i="1"/>
  <c r="K68" i="1"/>
  <c r="G69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6" i="1"/>
  <c r="U7" i="1"/>
  <c r="U8" i="1"/>
  <c r="U9" i="1"/>
  <c r="U10" i="1"/>
  <c r="U11" i="1"/>
  <c r="U12" i="1"/>
  <c r="U13" i="1"/>
  <c r="U14" i="1"/>
  <c r="U15" i="1"/>
  <c r="U16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Q5" i="1"/>
  <c r="R5" i="1"/>
  <c r="P5" i="1"/>
  <c r="E70" i="1" l="1"/>
  <c r="U49" i="1"/>
  <c r="U34" i="1"/>
  <c r="U18" i="1"/>
  <c r="AI6" i="1"/>
  <c r="AI7" i="1"/>
  <c r="AI8" i="1"/>
  <c r="AI9" i="1"/>
  <c r="AI10" i="1"/>
  <c r="AI11" i="1"/>
  <c r="AI12" i="1"/>
  <c r="AI13" i="1"/>
  <c r="AI14" i="1"/>
  <c r="AI15" i="1"/>
  <c r="AI16" i="1"/>
  <c r="U5" i="1"/>
  <c r="AI5" i="1" s="1"/>
  <c r="J67" i="1" l="1"/>
  <c r="J18" i="1"/>
  <c r="J34" i="1"/>
  <c r="J49" i="1"/>
  <c r="AI18" i="1"/>
  <c r="AI34" i="1" s="1"/>
  <c r="AI39" i="1" l="1"/>
  <c r="AI43" i="1"/>
  <c r="AI47" i="1"/>
  <c r="AI36" i="1"/>
  <c r="AI40" i="1"/>
  <c r="AI44" i="1"/>
  <c r="AI37" i="1"/>
  <c r="AI41" i="1"/>
  <c r="AI45" i="1"/>
  <c r="AI49" i="1"/>
  <c r="AI38" i="1"/>
  <c r="AI42" i="1"/>
  <c r="AI46" i="1"/>
  <c r="AI20" i="1"/>
  <c r="AI24" i="1"/>
  <c r="AI28" i="1"/>
  <c r="AI32" i="1"/>
  <c r="AI21" i="1"/>
  <c r="AI25" i="1"/>
  <c r="AI29" i="1"/>
  <c r="AI19" i="1"/>
  <c r="AI22" i="1"/>
  <c r="AI26" i="1"/>
  <c r="AI30" i="1"/>
  <c r="AI23" i="1"/>
  <c r="AI27" i="1"/>
  <c r="AI31" i="1"/>
  <c r="AI35" i="1"/>
  <c r="T51" i="1"/>
  <c r="X51" i="1" s="1"/>
  <c r="V51" i="1"/>
  <c r="T52" i="1"/>
  <c r="Y52" i="1" s="1"/>
  <c r="T53" i="1"/>
  <c r="T54" i="1"/>
  <c r="Y54" i="1" s="1"/>
  <c r="W54" i="1"/>
  <c r="T55" i="1"/>
  <c r="X55" i="1" s="1"/>
  <c r="T56" i="1"/>
  <c r="Y56" i="1" s="1"/>
  <c r="T57" i="1"/>
  <c r="Y57" i="1" s="1"/>
  <c r="T58" i="1"/>
  <c r="Y58" i="1" s="1"/>
  <c r="T59" i="1"/>
  <c r="X59" i="1" s="1"/>
  <c r="T60" i="1"/>
  <c r="T61" i="1"/>
  <c r="Y61" i="1" s="1"/>
  <c r="T62" i="1"/>
  <c r="T63" i="1"/>
  <c r="X63" i="1" s="1"/>
  <c r="T64" i="1"/>
  <c r="T65" i="1"/>
  <c r="Y65" i="1" s="1"/>
  <c r="T50" i="1"/>
  <c r="T35" i="1"/>
  <c r="Y35" i="1" s="1"/>
  <c r="T36" i="1"/>
  <c r="T37" i="1"/>
  <c r="X37" i="1" s="1"/>
  <c r="T38" i="1"/>
  <c r="X38" i="1" s="1"/>
  <c r="T39" i="1"/>
  <c r="Y39" i="1" s="1"/>
  <c r="T40" i="1"/>
  <c r="T41" i="1"/>
  <c r="X41" i="1" s="1"/>
  <c r="T42" i="1"/>
  <c r="X42" i="1" s="1"/>
  <c r="T43" i="1"/>
  <c r="Y43" i="1" s="1"/>
  <c r="T44" i="1"/>
  <c r="T45" i="1"/>
  <c r="X45" i="1" s="1"/>
  <c r="T46" i="1"/>
  <c r="X46" i="1" s="1"/>
  <c r="T47" i="1"/>
  <c r="T20" i="1"/>
  <c r="X20" i="1" s="1"/>
  <c r="T21" i="1"/>
  <c r="V21" i="1" s="1"/>
  <c r="T22" i="1"/>
  <c r="T23" i="1"/>
  <c r="W23" i="1" s="1"/>
  <c r="T24" i="1"/>
  <c r="X24" i="1" s="1"/>
  <c r="T25" i="1"/>
  <c r="Y25" i="1" s="1"/>
  <c r="T26" i="1"/>
  <c r="T27" i="1"/>
  <c r="Y27" i="1" s="1"/>
  <c r="T28" i="1"/>
  <c r="X28" i="1" s="1"/>
  <c r="T29" i="1"/>
  <c r="V29" i="1" s="1"/>
  <c r="T30" i="1"/>
  <c r="T31" i="1"/>
  <c r="W31" i="1" s="1"/>
  <c r="T32" i="1"/>
  <c r="X32" i="1" s="1"/>
  <c r="T19" i="1"/>
  <c r="Y19" i="1" s="1"/>
  <c r="T6" i="1"/>
  <c r="W6" i="1" s="1"/>
  <c r="T7" i="1"/>
  <c r="Y7" i="1" s="1"/>
  <c r="T8" i="1"/>
  <c r="T9" i="1"/>
  <c r="Y9" i="1" s="1"/>
  <c r="T10" i="1"/>
  <c r="X10" i="1" s="1"/>
  <c r="T11" i="1"/>
  <c r="T12" i="1"/>
  <c r="T13" i="1"/>
  <c r="Y13" i="1" s="1"/>
  <c r="T14" i="1"/>
  <c r="X14" i="1" s="1"/>
  <c r="T15" i="1"/>
  <c r="V15" i="1" s="1"/>
  <c r="T16" i="1"/>
  <c r="AI53" i="1" l="1"/>
  <c r="AI57" i="1"/>
  <c r="AI61" i="1"/>
  <c r="AI65" i="1"/>
  <c r="AI54" i="1"/>
  <c r="AI58" i="1"/>
  <c r="AI62" i="1"/>
  <c r="AI50" i="1"/>
  <c r="AI51" i="1"/>
  <c r="AI55" i="1"/>
  <c r="AI59" i="1"/>
  <c r="AI63" i="1"/>
  <c r="AI52" i="1"/>
  <c r="AI56" i="1"/>
  <c r="AI60" i="1"/>
  <c r="AI64" i="1"/>
  <c r="Y20" i="1"/>
  <c r="V42" i="1"/>
  <c r="V63" i="1"/>
  <c r="Y6" i="1"/>
  <c r="Y21" i="1"/>
  <c r="V37" i="1"/>
  <c r="Y55" i="1"/>
  <c r="AI67" i="1"/>
  <c r="U68" i="1" s="1"/>
  <c r="Y14" i="1"/>
  <c r="AG14" i="1" s="1"/>
  <c r="W20" i="1"/>
  <c r="V46" i="1"/>
  <c r="W14" i="1"/>
  <c r="Y59" i="1"/>
  <c r="V14" i="1"/>
  <c r="Y23" i="1"/>
  <c r="W59" i="1"/>
  <c r="V45" i="1"/>
  <c r="V38" i="1"/>
  <c r="W58" i="1"/>
  <c r="Y24" i="1"/>
  <c r="V20" i="1"/>
  <c r="W55" i="1"/>
  <c r="W13" i="1"/>
  <c r="V32" i="1"/>
  <c r="W24" i="1"/>
  <c r="V41" i="1"/>
  <c r="V55" i="1"/>
  <c r="Y11" i="1"/>
  <c r="X11" i="1"/>
  <c r="V62" i="1"/>
  <c r="X62" i="1"/>
  <c r="Y28" i="1"/>
  <c r="V11" i="1"/>
  <c r="V10" i="1"/>
  <c r="V9" i="1"/>
  <c r="X9" i="1"/>
  <c r="AG9" i="1" s="1"/>
  <c r="W7" i="1"/>
  <c r="X7" i="1"/>
  <c r="AG7" i="1" s="1"/>
  <c r="W5" i="1"/>
  <c r="AF5" i="1" s="1"/>
  <c r="X5" i="1"/>
  <c r="AG5" i="1" s="1"/>
  <c r="W32" i="1"/>
  <c r="V28" i="1"/>
  <c r="V27" i="1"/>
  <c r="X27" i="1"/>
  <c r="W25" i="1"/>
  <c r="X25" i="1"/>
  <c r="W22" i="1"/>
  <c r="X22" i="1"/>
  <c r="W46" i="1"/>
  <c r="W45" i="1"/>
  <c r="V44" i="1"/>
  <c r="X44" i="1"/>
  <c r="W42" i="1"/>
  <c r="W41" i="1"/>
  <c r="V40" i="1"/>
  <c r="X40" i="1"/>
  <c r="W38" i="1"/>
  <c r="W37" i="1"/>
  <c r="V36" i="1"/>
  <c r="X36" i="1"/>
  <c r="W63" i="1"/>
  <c r="W62" i="1"/>
  <c r="V60" i="1"/>
  <c r="X60" i="1"/>
  <c r="W53" i="1"/>
  <c r="X53" i="1"/>
  <c r="W51" i="1"/>
  <c r="W16" i="1"/>
  <c r="X16" i="1"/>
  <c r="W8" i="1"/>
  <c r="X8" i="1"/>
  <c r="W29" i="1"/>
  <c r="X29" i="1"/>
  <c r="W65" i="1"/>
  <c r="X65" i="1"/>
  <c r="W57" i="1"/>
  <c r="X57" i="1"/>
  <c r="Y10" i="1"/>
  <c r="AG10" i="1" s="1"/>
  <c r="W30" i="1"/>
  <c r="X30" i="1"/>
  <c r="V43" i="1"/>
  <c r="X43" i="1"/>
  <c r="V39" i="1"/>
  <c r="X39" i="1"/>
  <c r="V35" i="1"/>
  <c r="X35" i="1"/>
  <c r="V64" i="1"/>
  <c r="X64" i="1"/>
  <c r="V54" i="1"/>
  <c r="X54" i="1"/>
  <c r="V52" i="1"/>
  <c r="X52" i="1"/>
  <c r="V31" i="1"/>
  <c r="X31" i="1"/>
  <c r="W26" i="1"/>
  <c r="X26" i="1"/>
  <c r="V13" i="1"/>
  <c r="X13" i="1"/>
  <c r="AG13" i="1" s="1"/>
  <c r="X19" i="1"/>
  <c r="W19" i="1"/>
  <c r="V47" i="1"/>
  <c r="X47" i="1"/>
  <c r="W15" i="1"/>
  <c r="AF15" i="1" s="1"/>
  <c r="X15" i="1"/>
  <c r="W12" i="1"/>
  <c r="X12" i="1"/>
  <c r="W10" i="1"/>
  <c r="W9" i="1"/>
  <c r="V7" i="1"/>
  <c r="AF7" i="1" s="1"/>
  <c r="V6" i="1"/>
  <c r="AF6" i="1" s="1"/>
  <c r="X6" i="1"/>
  <c r="AG6" i="1" s="1"/>
  <c r="Y32" i="1"/>
  <c r="Y31" i="1"/>
  <c r="Y29" i="1"/>
  <c r="W28" i="1"/>
  <c r="W27" i="1"/>
  <c r="V25" i="1"/>
  <c r="V24" i="1"/>
  <c r="V23" i="1"/>
  <c r="X23" i="1"/>
  <c r="W21" i="1"/>
  <c r="X21" i="1"/>
  <c r="Y46" i="1"/>
  <c r="Y45" i="1"/>
  <c r="Y44" i="1"/>
  <c r="Y42" i="1"/>
  <c r="Y41" i="1"/>
  <c r="Y40" i="1"/>
  <c r="Y38" i="1"/>
  <c r="Y37" i="1"/>
  <c r="Y36" i="1"/>
  <c r="Y50" i="1"/>
  <c r="X50" i="1"/>
  <c r="Y63" i="1"/>
  <c r="Y62" i="1"/>
  <c r="W61" i="1"/>
  <c r="X61" i="1"/>
  <c r="V59" i="1"/>
  <c r="V58" i="1"/>
  <c r="X58" i="1"/>
  <c r="V56" i="1"/>
  <c r="X56" i="1"/>
  <c r="Y53" i="1"/>
  <c r="Y51" i="1"/>
  <c r="AF13" i="1"/>
  <c r="Y60" i="1"/>
  <c r="V65" i="1"/>
  <c r="W64" i="1"/>
  <c r="V61" i="1"/>
  <c r="W60" i="1"/>
  <c r="V57" i="1"/>
  <c r="W56" i="1"/>
  <c r="V53" i="1"/>
  <c r="W52" i="1"/>
  <c r="Y64" i="1"/>
  <c r="V50" i="1"/>
  <c r="W50" i="1"/>
  <c r="W44" i="1"/>
  <c r="W40" i="1"/>
  <c r="W36" i="1"/>
  <c r="Y47" i="1"/>
  <c r="W47" i="1"/>
  <c r="W43" i="1"/>
  <c r="W39" i="1"/>
  <c r="W35" i="1"/>
  <c r="W34" i="1"/>
  <c r="Y30" i="1"/>
  <c r="V30" i="1"/>
  <c r="V26" i="1"/>
  <c r="V22" i="1"/>
  <c r="Y26" i="1"/>
  <c r="Y22" i="1"/>
  <c r="V19" i="1"/>
  <c r="Y16" i="1"/>
  <c r="AG16" i="1" s="1"/>
  <c r="Y8" i="1"/>
  <c r="AG8" i="1" s="1"/>
  <c r="Y15" i="1"/>
  <c r="V16" i="1"/>
  <c r="V12" i="1"/>
  <c r="W11" i="1"/>
  <c r="AF11" i="1" s="1"/>
  <c r="V8" i="1"/>
  <c r="Y12" i="1"/>
  <c r="X49" i="1"/>
  <c r="Y67" i="1"/>
  <c r="O34" i="1"/>
  <c r="O49" i="1"/>
  <c r="O67" i="1"/>
  <c r="O18" i="1"/>
  <c r="S4" i="1"/>
  <c r="Y18" i="1" l="1"/>
  <c r="Y68" i="1" s="1"/>
  <c r="T68" i="1"/>
  <c r="AB71" i="1" s="1"/>
  <c r="AF10" i="1"/>
  <c r="AF14" i="1"/>
  <c r="AG11" i="1"/>
  <c r="S18" i="1"/>
  <c r="S34" i="1" s="1"/>
  <c r="AF16" i="1"/>
  <c r="AG15" i="1"/>
  <c r="AF9" i="1"/>
  <c r="AG12" i="1"/>
  <c r="AF12" i="1"/>
  <c r="AF8" i="1"/>
  <c r="V67" i="1"/>
  <c r="V49" i="1"/>
  <c r="V68" i="1" l="1"/>
  <c r="S49" i="1"/>
  <c r="S67" i="1" s="1"/>
  <c r="X34" i="1"/>
  <c r="X68" i="1" s="1"/>
  <c r="AA68" i="1"/>
  <c r="Z68" i="1"/>
  <c r="E73" i="1" l="1"/>
  <c r="W18" i="1"/>
  <c r="W68" i="1" s="1"/>
  <c r="V69" i="1" l="1"/>
  <c r="V70" i="1"/>
  <c r="V73" i="1" s="1"/>
  <c r="V71" i="1" l="1"/>
  <c r="AA75" i="1" s="1"/>
  <c r="V72" i="1"/>
  <c r="Z69" i="1" s="1"/>
  <c r="W69" i="1"/>
  <c r="W70" i="1"/>
  <c r="AA69" i="1"/>
  <c r="Z34" i="1" l="1"/>
  <c r="AC34" i="1" s="1"/>
  <c r="Z18" i="1"/>
  <c r="AC18" i="1" s="1"/>
  <c r="Z67" i="1"/>
  <c r="AB67" i="1" s="1"/>
  <c r="AA18" i="1"/>
  <c r="AE18" i="1" s="1"/>
  <c r="AA49" i="1"/>
  <c r="AE49" i="1" s="1"/>
  <c r="AA67" i="1"/>
  <c r="AE67" i="1" s="1"/>
  <c r="AA34" i="1"/>
  <c r="AD34" i="1" s="1"/>
  <c r="AD68" i="1" s="1"/>
  <c r="Z49" i="1"/>
  <c r="AB49" i="1" s="1"/>
  <c r="AB68" i="1" s="1"/>
  <c r="AF18" i="1" l="1"/>
  <c r="AF32" i="1" s="1"/>
  <c r="AC68" i="1"/>
  <c r="AE68" i="1"/>
  <c r="AF26" i="1"/>
  <c r="AF29" i="1"/>
  <c r="AG18" i="1"/>
  <c r="AF25" i="1" l="1"/>
  <c r="AF23" i="1"/>
  <c r="AF19" i="1"/>
  <c r="AF27" i="1"/>
  <c r="AF30" i="1"/>
  <c r="AF31" i="1"/>
  <c r="AF22" i="1"/>
  <c r="AF28" i="1"/>
  <c r="AF24" i="1"/>
  <c r="AF20" i="1"/>
  <c r="AF21" i="1"/>
  <c r="AG20" i="1"/>
  <c r="AG27" i="1"/>
  <c r="AG29" i="1"/>
  <c r="AG21" i="1"/>
  <c r="AG28" i="1"/>
  <c r="AG23" i="1"/>
  <c r="AG25" i="1"/>
  <c r="AG32" i="1"/>
  <c r="AG24" i="1"/>
  <c r="AG31" i="1"/>
  <c r="AG30" i="1"/>
  <c r="AG19" i="1"/>
  <c r="AG26" i="1"/>
  <c r="AG22" i="1"/>
  <c r="AG34" i="1"/>
  <c r="AG49" i="1" s="1"/>
  <c r="AF34" i="1"/>
  <c r="AF49" i="1" s="1"/>
  <c r="AF54" i="1" l="1"/>
  <c r="AF58" i="1"/>
  <c r="AF62" i="1"/>
  <c r="AF50" i="1"/>
  <c r="AF51" i="1"/>
  <c r="AF55" i="1"/>
  <c r="AF59" i="1"/>
  <c r="AF63" i="1"/>
  <c r="AF52" i="1"/>
  <c r="AF56" i="1"/>
  <c r="AF60" i="1"/>
  <c r="AF64" i="1"/>
  <c r="AF53" i="1"/>
  <c r="AF57" i="1"/>
  <c r="AF61" i="1"/>
  <c r="AF65" i="1"/>
  <c r="AG52" i="1"/>
  <c r="AG54" i="1"/>
  <c r="AG56" i="1"/>
  <c r="AG58" i="1"/>
  <c r="AG60" i="1"/>
  <c r="AG62" i="1"/>
  <c r="AG64" i="1"/>
  <c r="AG51" i="1"/>
  <c r="AG53" i="1"/>
  <c r="AG55" i="1"/>
  <c r="AG57" i="1"/>
  <c r="AG59" i="1"/>
  <c r="AG61" i="1"/>
  <c r="AG63" i="1"/>
  <c r="AG65" i="1"/>
  <c r="AG50" i="1"/>
  <c r="AG37" i="1"/>
  <c r="AG39" i="1"/>
  <c r="AG41" i="1"/>
  <c r="AG43" i="1"/>
  <c r="AG45" i="1"/>
  <c r="AG47" i="1"/>
  <c r="AG36" i="1"/>
  <c r="AG38" i="1"/>
  <c r="AG40" i="1"/>
  <c r="AG42" i="1"/>
  <c r="AG44" i="1"/>
  <c r="AG46" i="1"/>
  <c r="AG35" i="1"/>
  <c r="AF37" i="1"/>
  <c r="AF39" i="1"/>
  <c r="AF41" i="1"/>
  <c r="AF43" i="1"/>
  <c r="AF45" i="1"/>
  <c r="AF47" i="1"/>
  <c r="AF40" i="1"/>
  <c r="AF38" i="1"/>
  <c r="AF46" i="1"/>
  <c r="AF36" i="1"/>
  <c r="AF42" i="1"/>
  <c r="AF44" i="1"/>
  <c r="AF35" i="1"/>
  <c r="AG67" i="1" l="1"/>
  <c r="AF67" i="1" l="1"/>
</calcChain>
</file>

<file path=xl/sharedStrings.xml><?xml version="1.0" encoding="utf-8"?>
<sst xmlns="http://schemas.openxmlformats.org/spreadsheetml/2006/main" count="186" uniqueCount="116">
  <si>
    <t>PV</t>
  </si>
  <si>
    <t>Estn</t>
  </si>
  <si>
    <t>PA</t>
  </si>
  <si>
    <t>Ang Vert</t>
  </si>
  <si>
    <t>Ang Hor</t>
  </si>
  <si>
    <t>Dist Incl</t>
  </si>
  <si>
    <t>N</t>
  </si>
  <si>
    <t>S</t>
  </si>
  <si>
    <t>E</t>
  </si>
  <si>
    <t>W</t>
  </si>
  <si>
    <t>Y</t>
  </si>
  <si>
    <t>X</t>
  </si>
  <si>
    <t>COORDS</t>
  </si>
  <si>
    <t>Proyecciones Corregidas</t>
  </si>
  <si>
    <t>Error</t>
  </si>
  <si>
    <t>Proyecciones originales</t>
  </si>
  <si>
    <t>Datos de campo</t>
  </si>
  <si>
    <t>Dist Hor</t>
  </si>
  <si>
    <t>C</t>
  </si>
  <si>
    <t>Ey</t>
  </si>
  <si>
    <t>Ex</t>
  </si>
  <si>
    <t xml:space="preserve"> °</t>
  </si>
  <si>
    <t xml:space="preserve"> '</t>
  </si>
  <si>
    <t>"</t>
  </si>
  <si>
    <t>m</t>
  </si>
  <si>
    <t xml:space="preserve">EL </t>
  </si>
  <si>
    <t>TL</t>
  </si>
  <si>
    <t>P</t>
  </si>
  <si>
    <t>Condición Angular</t>
  </si>
  <si>
    <r>
      <rPr>
        <sz val="11"/>
        <color theme="1"/>
        <rFont val="GreekC"/>
      </rPr>
      <t>S</t>
    </r>
    <r>
      <rPr>
        <sz val="11"/>
        <color theme="1"/>
        <rFont val="Calibri"/>
        <family val="2"/>
      </rPr>
      <t>angular</t>
    </r>
  </si>
  <si>
    <t>EA=</t>
  </si>
  <si>
    <t>TA=</t>
  </si>
  <si>
    <r>
      <t>±</t>
    </r>
    <r>
      <rPr>
        <sz val="17.60000000000000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a </t>
    </r>
    <r>
      <rPr>
        <sz val="11"/>
        <color theme="1"/>
        <rFont val="Symath"/>
      </rPr>
      <t xml:space="preserve">e </t>
    </r>
    <r>
      <rPr>
        <sz val="11"/>
        <color theme="1"/>
        <rFont val="Calibri"/>
        <family val="2"/>
      </rPr>
      <t>n</t>
    </r>
  </si>
  <si>
    <t>TA</t>
  </si>
  <si>
    <t>Ky</t>
  </si>
  <si>
    <t>Kx</t>
  </si>
  <si>
    <t>EA&lt;</t>
  </si>
  <si>
    <t>C=</t>
  </si>
  <si>
    <t>Ang Hor Correg</t>
  </si>
  <si>
    <t>V</t>
  </si>
  <si>
    <t>Az</t>
  </si>
  <si>
    <t>Azimut</t>
  </si>
  <si>
    <r>
      <t>E</t>
    </r>
    <r>
      <rPr>
        <b/>
        <vertAlign val="subscript"/>
        <sz val="14"/>
        <color rgb="FFFF0000"/>
        <rFont val="Calibri"/>
        <family val="2"/>
        <scheme val="minor"/>
      </rPr>
      <t>L</t>
    </r>
    <r>
      <rPr>
        <b/>
        <sz val="14"/>
        <color rgb="FFFF0000"/>
        <rFont val="Calibri"/>
        <family val="2"/>
        <scheme val="minor"/>
      </rPr>
      <t>&lt;T</t>
    </r>
    <r>
      <rPr>
        <b/>
        <vertAlign val="subscript"/>
        <sz val="14"/>
        <color rgb="FFFF0000"/>
        <rFont val="Calibri"/>
        <family val="2"/>
        <scheme val="minor"/>
      </rPr>
      <t>L</t>
    </r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</si>
  <si>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</si>
  <si>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</si>
  <si>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</si>
  <si>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</si>
  <si>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</si>
  <si>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</si>
  <si>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</si>
  <si>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</si>
  <si>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</si>
  <si>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</si>
  <si>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</si>
  <si>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</si>
  <si>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</si>
  <si>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</si>
  <si>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</si>
  <si>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</si>
  <si>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</si>
  <si>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</si>
  <si>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</si>
  <si>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</si>
  <si>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</si>
  <si>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</si>
  <si>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</si>
  <si>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</si>
  <si>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</si>
  <si>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</si>
  <si>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</si>
  <si>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</si>
  <si>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</si>
  <si>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</si>
  <si>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</si>
  <si>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</si>
  <si>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</si>
  <si>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</si>
  <si>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</si>
  <si>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</si>
  <si>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</si>
  <si>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</si>
  <si>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</si>
  <si>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</si>
  <si>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</si>
  <si>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</si>
  <si>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</si>
  <si>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</si>
  <si>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</si>
  <si>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</si>
  <si>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</si>
  <si>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</si>
  <si>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</si>
  <si>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</si>
  <si>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</si>
  <si>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</si>
  <si>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</si>
  <si>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</si>
  <si>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</si>
  <si>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</si>
  <si>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</si>
  <si>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</si>
  <si>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</si>
  <si>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</si>
  <si>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</si>
  <si>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</si>
  <si>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</si>
  <si>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</si>
  <si>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</si>
  <si>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Cota</t>
  </si>
  <si>
    <t>Dist Vert</t>
  </si>
  <si>
    <t>R29a</t>
  </si>
  <si>
    <t>R29b</t>
  </si>
  <si>
    <t>R39a</t>
  </si>
  <si>
    <t>R39b</t>
  </si>
  <si>
    <t>R49a</t>
  </si>
  <si>
    <t>R49b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</si>
</sst>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reekC"/>
    </font>
    <font>
      <sz val="17.60000000000000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Symath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bscript"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0" fillId="9" borderId="6" applyNumberFormat="0" applyFont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0" fontId="1" fillId="3" borderId="0" xfId="0" applyFont="1" applyFill="1"/>
    <xf numFmtId="0" fontId="6" fillId="0" borderId="0" xfId="0" applyFont="1" applyAlignment="1">
      <alignment horizontal="center"/>
    </xf>
    <xf numFmtId="0" fontId="0" fillId="3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Fill="1"/>
    <xf numFmtId="0" fontId="1" fillId="2" borderId="0" xfId="0" applyFont="1" applyFill="1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4" borderId="4" xfId="0" applyNumberFormat="1" applyFill="1" applyBorder="1"/>
    <xf numFmtId="0" fontId="0" fillId="4" borderId="1" xfId="0" applyFill="1" applyBorder="1"/>
    <xf numFmtId="0" fontId="0" fillId="4" borderId="3" xfId="0" applyFill="1" applyBorder="1"/>
    <xf numFmtId="0" fontId="9" fillId="2" borderId="0" xfId="0" applyFont="1" applyFill="1" applyAlignment="1">
      <alignment horizontal="center"/>
    </xf>
    <xf numFmtId="164" fontId="0" fillId="2" borderId="0" xfId="0" applyNumberFormat="1" applyFill="1"/>
    <xf numFmtId="0" fontId="0" fillId="9" borderId="6" xfId="5" applyFont="1"/>
    <xf numFmtId="0" fontId="13" fillId="7" borderId="6" xfId="3" applyBorder="1" applyAlignment="1">
      <alignment horizontal="center"/>
    </xf>
    <xf numFmtId="0" fontId="15" fillId="8" borderId="5" xfId="4" applyFont="1" applyAlignment="1">
      <alignment horizontal="center"/>
    </xf>
    <xf numFmtId="0" fontId="16" fillId="6" borderId="0" xfId="2" applyFont="1" applyAlignment="1">
      <alignment horizontal="center"/>
    </xf>
    <xf numFmtId="0" fontId="1" fillId="9" borderId="6" xfId="5" applyFont="1" applyAlignment="1">
      <alignment horizontal="center"/>
    </xf>
    <xf numFmtId="0" fontId="17" fillId="5" borderId="0" xfId="1" applyFont="1" applyAlignment="1">
      <alignment horizontal="center"/>
    </xf>
    <xf numFmtId="0" fontId="1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1" fillId="0" borderId="10" xfId="0" applyFont="1" applyFill="1" applyBorder="1"/>
    <xf numFmtId="0" fontId="1" fillId="0" borderId="11" xfId="0" applyFont="1" applyFill="1" applyBorder="1"/>
    <xf numFmtId="0" fontId="0" fillId="0" borderId="12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6">
    <cellStyle name="Buena" xfId="1" builtinId="26"/>
    <cellStyle name="Entrada" xfId="4" builtinId="20"/>
    <cellStyle name="Incorrecto" xfId="2" builtinId="27"/>
    <cellStyle name="Neutral" xfId="3" builtinId="28"/>
    <cellStyle name="Normal" xfId="0" builtinId="0"/>
    <cellStyle name="Notas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tabSelected="1" zoomScale="145" zoomScaleNormal="145" workbookViewId="0">
      <pane ySplit="3" topLeftCell="A4" activePane="bottomLeft" state="frozen"/>
      <selection pane="bottomLeft" activeCell="N71" sqref="N71"/>
    </sheetView>
  </sheetViews>
  <sheetFormatPr baseColWidth="10" defaultRowHeight="15" x14ac:dyDescent="0.25"/>
  <cols>
    <col min="1" max="3" width="4.42578125" style="1" customWidth="1"/>
    <col min="4" max="6" width="3.28515625" customWidth="1"/>
    <col min="7" max="7" width="5.42578125" customWidth="1"/>
    <col min="8" max="8" width="4.28515625" customWidth="1"/>
    <col min="9" max="9" width="4.85546875" customWidth="1"/>
    <col min="10" max="10" width="4.7109375" customWidth="1"/>
    <col min="11" max="13" width="4.85546875" customWidth="1"/>
    <col min="14" max="14" width="9.140625" customWidth="1"/>
    <col min="15" max="15" width="2.85546875" style="2" customWidth="1"/>
    <col min="16" max="17" width="4.5703125" customWidth="1"/>
    <col min="18" max="18" width="5.7109375" customWidth="1"/>
    <col min="19" max="19" width="2.42578125" style="2" customWidth="1"/>
    <col min="20" max="21" width="9.85546875" customWidth="1"/>
    <col min="22" max="23" width="10.5703125" customWidth="1"/>
    <col min="24" max="24" width="9.85546875" customWidth="1"/>
    <col min="25" max="25" width="10.5703125" customWidth="1"/>
    <col min="26" max="27" width="6.5703125" customWidth="1"/>
    <col min="28" max="31" width="10.85546875" customWidth="1"/>
    <col min="34" max="34" width="4" style="9" customWidth="1"/>
  </cols>
  <sheetData>
    <row r="1" spans="1:35" x14ac:dyDescent="0.2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1"/>
      <c r="U1" s="21"/>
      <c r="V1" s="42" t="s">
        <v>15</v>
      </c>
      <c r="W1" s="42"/>
      <c r="X1" s="42"/>
      <c r="Y1" s="42"/>
      <c r="Z1" s="41" t="s">
        <v>14</v>
      </c>
      <c r="AA1" s="41"/>
      <c r="AB1" s="42" t="s">
        <v>13</v>
      </c>
      <c r="AC1" s="42"/>
      <c r="AD1" s="42"/>
      <c r="AE1" s="42"/>
      <c r="AF1" s="43" t="s">
        <v>12</v>
      </c>
      <c r="AG1" s="43"/>
      <c r="AH1" s="40"/>
      <c r="AI1" s="39"/>
    </row>
    <row r="2" spans="1:35" s="45" customFormat="1" x14ac:dyDescent="0.25">
      <c r="A2" s="25" t="s">
        <v>0</v>
      </c>
      <c r="B2" s="25" t="s">
        <v>1</v>
      </c>
      <c r="C2" s="25" t="s">
        <v>2</v>
      </c>
      <c r="D2" s="30" t="s">
        <v>3</v>
      </c>
      <c r="E2" s="30"/>
      <c r="F2" s="30"/>
      <c r="G2" s="30" t="s">
        <v>4</v>
      </c>
      <c r="H2" s="30"/>
      <c r="I2" s="30"/>
      <c r="J2" s="25" t="s">
        <v>18</v>
      </c>
      <c r="K2" s="30" t="s">
        <v>38</v>
      </c>
      <c r="L2" s="30"/>
      <c r="M2" s="30"/>
      <c r="N2" s="25" t="s">
        <v>5</v>
      </c>
      <c r="O2" s="30" t="s">
        <v>41</v>
      </c>
      <c r="P2" s="30"/>
      <c r="Q2" s="30"/>
      <c r="R2" s="30"/>
      <c r="S2" s="30"/>
      <c r="T2" s="44" t="s">
        <v>17</v>
      </c>
      <c r="U2" s="44" t="s">
        <v>109</v>
      </c>
      <c r="V2" s="44" t="s">
        <v>6</v>
      </c>
      <c r="W2" s="44" t="s">
        <v>7</v>
      </c>
      <c r="X2" s="44" t="s">
        <v>8</v>
      </c>
      <c r="Y2" s="44" t="s">
        <v>9</v>
      </c>
      <c r="Z2" s="44" t="s">
        <v>10</v>
      </c>
      <c r="AA2" s="44" t="s">
        <v>11</v>
      </c>
      <c r="AB2" s="44" t="s">
        <v>6</v>
      </c>
      <c r="AC2" s="44" t="s">
        <v>7</v>
      </c>
      <c r="AD2" s="44" t="s">
        <v>8</v>
      </c>
      <c r="AE2" s="44" t="s">
        <v>9</v>
      </c>
      <c r="AF2" s="44" t="s">
        <v>6</v>
      </c>
      <c r="AG2" s="44" t="s">
        <v>8</v>
      </c>
      <c r="AH2" s="25"/>
      <c r="AI2" s="44" t="s">
        <v>108</v>
      </c>
    </row>
    <row r="3" spans="1:35" s="25" customFormat="1" ht="15.75" thickBot="1" x14ac:dyDescent="0.3">
      <c r="D3" s="25" t="s">
        <v>21</v>
      </c>
      <c r="E3" s="25" t="s">
        <v>22</v>
      </c>
      <c r="F3" s="25" t="s">
        <v>23</v>
      </c>
      <c r="G3" s="25" t="s">
        <v>21</v>
      </c>
      <c r="H3" s="25" t="s">
        <v>22</v>
      </c>
      <c r="I3" s="25" t="s">
        <v>23</v>
      </c>
      <c r="J3" s="25" t="s">
        <v>23</v>
      </c>
      <c r="K3" s="25" t="s">
        <v>21</v>
      </c>
      <c r="L3" s="25" t="s">
        <v>22</v>
      </c>
      <c r="M3" s="25" t="s">
        <v>23</v>
      </c>
      <c r="N3" s="25" t="s">
        <v>24</v>
      </c>
      <c r="P3" s="25" t="s">
        <v>21</v>
      </c>
      <c r="Q3" s="25" t="s">
        <v>22</v>
      </c>
      <c r="R3" s="25" t="s">
        <v>23</v>
      </c>
      <c r="T3" s="44" t="s">
        <v>24</v>
      </c>
      <c r="U3" s="44" t="s">
        <v>24</v>
      </c>
      <c r="V3" s="44" t="s">
        <v>24</v>
      </c>
      <c r="W3" s="44" t="s">
        <v>24</v>
      </c>
      <c r="X3" s="44" t="s">
        <v>24</v>
      </c>
      <c r="Y3" s="44" t="s">
        <v>24</v>
      </c>
      <c r="Z3" s="44"/>
      <c r="AA3" s="44"/>
      <c r="AB3" s="44" t="s">
        <v>24</v>
      </c>
      <c r="AC3" s="44" t="s">
        <v>24</v>
      </c>
      <c r="AD3" s="44" t="s">
        <v>24</v>
      </c>
      <c r="AE3" s="44" t="s">
        <v>24</v>
      </c>
      <c r="AF3" s="44" t="s">
        <v>24</v>
      </c>
      <c r="AG3" s="44" t="s">
        <v>24</v>
      </c>
      <c r="AH3" s="44" t="s">
        <v>39</v>
      </c>
      <c r="AI3" s="44" t="s">
        <v>24</v>
      </c>
    </row>
    <row r="4" spans="1:35" ht="15.75" thickBot="1" x14ac:dyDescent="0.3">
      <c r="A4" s="1" t="s">
        <v>6</v>
      </c>
      <c r="B4" s="1">
        <v>1</v>
      </c>
      <c r="C4" s="1">
        <v>2</v>
      </c>
      <c r="F4" s="11" t="s">
        <v>40</v>
      </c>
      <c r="G4" s="50">
        <v>324</v>
      </c>
      <c r="H4" s="51">
        <v>22</v>
      </c>
      <c r="I4" s="52">
        <v>0</v>
      </c>
      <c r="P4" s="49">
        <f>G4</f>
        <v>324</v>
      </c>
      <c r="Q4" s="47">
        <f>H4</f>
        <v>22</v>
      </c>
      <c r="R4" s="48">
        <f>I4</f>
        <v>0</v>
      </c>
      <c r="S4" s="12">
        <f>324+22/60</f>
        <v>324.36666666666667</v>
      </c>
      <c r="AF4" s="3">
        <v>10000</v>
      </c>
      <c r="AG4" s="3">
        <v>10000</v>
      </c>
      <c r="AH4" s="37">
        <v>1</v>
      </c>
      <c r="AI4" s="38">
        <v>2246</v>
      </c>
    </row>
    <row r="5" spans="1:35" x14ac:dyDescent="0.25">
      <c r="A5" s="16"/>
      <c r="B5" s="16"/>
      <c r="C5" s="16" t="s">
        <v>43</v>
      </c>
      <c r="D5" s="3">
        <v>86</v>
      </c>
      <c r="E5" s="3">
        <v>55</v>
      </c>
      <c r="F5" s="19"/>
      <c r="G5" s="19">
        <v>309</v>
      </c>
      <c r="H5" s="19">
        <v>32</v>
      </c>
      <c r="I5" s="3">
        <v>17</v>
      </c>
      <c r="K5" s="31"/>
      <c r="L5" s="31"/>
      <c r="M5" s="31"/>
      <c r="N5" s="3">
        <v>6.1349999999999998</v>
      </c>
      <c r="O5" s="16"/>
      <c r="P5" s="17">
        <f>G5</f>
        <v>309</v>
      </c>
      <c r="Q5" s="17">
        <f t="shared" ref="Q5:R5" si="0">H5</f>
        <v>32</v>
      </c>
      <c r="R5" s="17">
        <f t="shared" si="0"/>
        <v>17</v>
      </c>
      <c r="S5" s="12"/>
      <c r="T5" s="4">
        <f>N5*SIN((D5+E5/60+F5/3600)*PI()/180)</f>
        <v>6.1261187222745797</v>
      </c>
      <c r="U5" s="4">
        <f>N5*COS((D5+E5/60+F5/3600)*PI()/180)</f>
        <v>0.32999151594680365</v>
      </c>
      <c r="V5" s="4"/>
      <c r="W5" s="4">
        <f t="shared" ref="W5:W16" si="1">T5*COS((P5+Q5/60+R5/3600)*PI()/180)</f>
        <v>3.8998295252531738</v>
      </c>
      <c r="X5" s="4">
        <f>T5*SIN((P5+Q5/60+R5/3600)*PI()/180)</f>
        <v>-4.724474602891493</v>
      </c>
      <c r="Y5" s="4"/>
      <c r="Z5" s="32"/>
      <c r="AA5" s="32"/>
      <c r="AB5" s="32"/>
      <c r="AC5" s="32"/>
      <c r="AD5" s="32"/>
      <c r="AE5" s="32"/>
      <c r="AF5" s="4">
        <f>AF$4+V5+W5</f>
        <v>10003.899829525253</v>
      </c>
      <c r="AG5" s="4">
        <f>AG$4+X5+Y5</f>
        <v>9995.2755253971081</v>
      </c>
      <c r="AH5" s="23" t="s">
        <v>43</v>
      </c>
      <c r="AI5" s="4">
        <f>AI$4+U5</f>
        <v>2246.3299915159469</v>
      </c>
    </row>
    <row r="6" spans="1:35" x14ac:dyDescent="0.25">
      <c r="A6" s="16"/>
      <c r="B6" s="16"/>
      <c r="C6" s="16" t="s">
        <v>44</v>
      </c>
      <c r="D6" s="3"/>
      <c r="E6" s="3"/>
      <c r="F6" s="19"/>
      <c r="G6" s="19"/>
      <c r="H6" s="19"/>
      <c r="I6" s="3"/>
      <c r="K6" s="31"/>
      <c r="L6" s="31"/>
      <c r="M6" s="31"/>
      <c r="N6" s="3"/>
      <c r="O6" s="16"/>
      <c r="P6" s="17">
        <f t="shared" ref="P6:P16" si="2">G6</f>
        <v>0</v>
      </c>
      <c r="Q6" s="17">
        <f t="shared" ref="Q6:Q16" si="3">H6</f>
        <v>0</v>
      </c>
      <c r="R6" s="17">
        <f t="shared" ref="R6:R16" si="4">I6</f>
        <v>0</v>
      </c>
      <c r="S6" s="12"/>
      <c r="T6" s="4">
        <f t="shared" ref="T6:T16" si="5">N6*SIN((D6+E6/60+H6/3600)*PI()/180)</f>
        <v>0</v>
      </c>
      <c r="U6" s="4">
        <f t="shared" ref="U6:U16" si="6">N6*COS((D6+E6/60+F6/3600)*PI()/180)</f>
        <v>0</v>
      </c>
      <c r="V6" s="4">
        <f t="shared" ref="V6:V16" si="7">T6*COS((P6+Q6/60+R6/3600)*PI()/180)</f>
        <v>0</v>
      </c>
      <c r="W6" s="4">
        <f t="shared" si="1"/>
        <v>0</v>
      </c>
      <c r="X6" s="4">
        <f t="shared" ref="X6:X16" si="8">T6*SIN((P6+Q6/60+R6/3600)*PI()/180)</f>
        <v>0</v>
      </c>
      <c r="Y6" s="4">
        <f t="shared" ref="Y6:Y16" si="9">T6*SIN((P6+Q6/60+R6/3600)*PI()/180)</f>
        <v>0</v>
      </c>
      <c r="Z6" s="32"/>
      <c r="AA6" s="32"/>
      <c r="AB6" s="32"/>
      <c r="AC6" s="32"/>
      <c r="AD6" s="32"/>
      <c r="AE6" s="32"/>
      <c r="AF6" s="4">
        <f t="shared" ref="AF6:AF16" si="10">AF$4+V6+W6</f>
        <v>10000</v>
      </c>
      <c r="AG6" s="4">
        <f t="shared" ref="AG6:AG16" si="11">AG$4+X6+Y6</f>
        <v>10000</v>
      </c>
      <c r="AH6" s="23" t="s">
        <v>44</v>
      </c>
      <c r="AI6" s="4">
        <f t="shared" ref="AI6:AI16" si="12">AI$4+U6</f>
        <v>2246</v>
      </c>
    </row>
    <row r="7" spans="1:35" x14ac:dyDescent="0.25">
      <c r="A7" s="16"/>
      <c r="B7" s="16"/>
      <c r="C7" s="16" t="s">
        <v>45</v>
      </c>
      <c r="D7" s="3"/>
      <c r="E7" s="3"/>
      <c r="F7" s="19"/>
      <c r="G7" s="19"/>
      <c r="H7" s="19"/>
      <c r="I7" s="3"/>
      <c r="K7" s="31"/>
      <c r="L7" s="31"/>
      <c r="M7" s="31"/>
      <c r="N7" s="3"/>
      <c r="O7" s="16"/>
      <c r="P7" s="17">
        <f t="shared" si="2"/>
        <v>0</v>
      </c>
      <c r="Q7" s="17">
        <f t="shared" si="3"/>
        <v>0</v>
      </c>
      <c r="R7" s="17">
        <f t="shared" si="4"/>
        <v>0</v>
      </c>
      <c r="S7" s="12"/>
      <c r="T7" s="4">
        <f t="shared" si="5"/>
        <v>0</v>
      </c>
      <c r="U7" s="4">
        <f t="shared" si="6"/>
        <v>0</v>
      </c>
      <c r="V7" s="4">
        <f t="shared" si="7"/>
        <v>0</v>
      </c>
      <c r="W7" s="4">
        <f t="shared" si="1"/>
        <v>0</v>
      </c>
      <c r="X7" s="4">
        <f t="shared" si="8"/>
        <v>0</v>
      </c>
      <c r="Y7" s="4">
        <f t="shared" si="9"/>
        <v>0</v>
      </c>
      <c r="Z7" s="32"/>
      <c r="AA7" s="32"/>
      <c r="AB7" s="32"/>
      <c r="AC7" s="32"/>
      <c r="AD7" s="32"/>
      <c r="AE7" s="32"/>
      <c r="AF7" s="4">
        <f t="shared" si="10"/>
        <v>10000</v>
      </c>
      <c r="AG7" s="4">
        <f t="shared" si="11"/>
        <v>10000</v>
      </c>
      <c r="AH7" s="23" t="s">
        <v>45</v>
      </c>
      <c r="AI7" s="4">
        <f t="shared" si="12"/>
        <v>2246</v>
      </c>
    </row>
    <row r="8" spans="1:35" x14ac:dyDescent="0.25">
      <c r="A8" s="16"/>
      <c r="B8" s="16"/>
      <c r="C8" s="16" t="s">
        <v>46</v>
      </c>
      <c r="D8" s="3"/>
      <c r="E8" s="3"/>
      <c r="F8" s="19"/>
      <c r="G8" s="19"/>
      <c r="H8" s="19"/>
      <c r="I8" s="3"/>
      <c r="K8" s="31"/>
      <c r="L8" s="31"/>
      <c r="M8" s="31"/>
      <c r="N8" s="3"/>
      <c r="O8" s="16"/>
      <c r="P8" s="17">
        <f t="shared" si="2"/>
        <v>0</v>
      </c>
      <c r="Q8" s="17">
        <f t="shared" si="3"/>
        <v>0</v>
      </c>
      <c r="R8" s="17">
        <f t="shared" si="4"/>
        <v>0</v>
      </c>
      <c r="S8" s="12"/>
      <c r="T8" s="4">
        <f t="shared" si="5"/>
        <v>0</v>
      </c>
      <c r="U8" s="4">
        <f t="shared" si="6"/>
        <v>0</v>
      </c>
      <c r="V8" s="4">
        <f t="shared" si="7"/>
        <v>0</v>
      </c>
      <c r="W8" s="4">
        <f t="shared" si="1"/>
        <v>0</v>
      </c>
      <c r="X8" s="4">
        <f t="shared" si="8"/>
        <v>0</v>
      </c>
      <c r="Y8" s="4">
        <f t="shared" si="9"/>
        <v>0</v>
      </c>
      <c r="Z8" s="32"/>
      <c r="AA8" s="32"/>
      <c r="AB8" s="32"/>
      <c r="AC8" s="32"/>
      <c r="AD8" s="32"/>
      <c r="AE8" s="32"/>
      <c r="AF8" s="4">
        <f t="shared" si="10"/>
        <v>10000</v>
      </c>
      <c r="AG8" s="4">
        <f t="shared" si="11"/>
        <v>10000</v>
      </c>
      <c r="AH8" s="23" t="s">
        <v>46</v>
      </c>
      <c r="AI8" s="4">
        <f t="shared" si="12"/>
        <v>2246</v>
      </c>
    </row>
    <row r="9" spans="1:35" x14ac:dyDescent="0.25">
      <c r="A9" s="16"/>
      <c r="B9" s="16"/>
      <c r="C9" s="16" t="s">
        <v>47</v>
      </c>
      <c r="D9" s="3"/>
      <c r="E9" s="3"/>
      <c r="F9" s="19"/>
      <c r="G9" s="19"/>
      <c r="H9" s="19"/>
      <c r="I9" s="3"/>
      <c r="K9" s="31"/>
      <c r="L9" s="31"/>
      <c r="M9" s="31"/>
      <c r="N9" s="3"/>
      <c r="O9" s="16"/>
      <c r="P9" s="17">
        <f t="shared" si="2"/>
        <v>0</v>
      </c>
      <c r="Q9" s="17">
        <f t="shared" si="3"/>
        <v>0</v>
      </c>
      <c r="R9" s="17">
        <f t="shared" si="4"/>
        <v>0</v>
      </c>
      <c r="S9" s="12"/>
      <c r="T9" s="4">
        <f t="shared" si="5"/>
        <v>0</v>
      </c>
      <c r="U9" s="4">
        <f t="shared" si="6"/>
        <v>0</v>
      </c>
      <c r="V9" s="4">
        <f t="shared" si="7"/>
        <v>0</v>
      </c>
      <c r="W9" s="4">
        <f t="shared" si="1"/>
        <v>0</v>
      </c>
      <c r="X9" s="4">
        <f t="shared" si="8"/>
        <v>0</v>
      </c>
      <c r="Y9" s="4">
        <f t="shared" si="9"/>
        <v>0</v>
      </c>
      <c r="Z9" s="32"/>
      <c r="AA9" s="32"/>
      <c r="AB9" s="32"/>
      <c r="AC9" s="32"/>
      <c r="AD9" s="32"/>
      <c r="AE9" s="32"/>
      <c r="AF9" s="4">
        <f t="shared" si="10"/>
        <v>10000</v>
      </c>
      <c r="AG9" s="4">
        <f t="shared" si="11"/>
        <v>10000</v>
      </c>
      <c r="AH9" s="23" t="s">
        <v>47</v>
      </c>
      <c r="AI9" s="4">
        <f t="shared" si="12"/>
        <v>2246</v>
      </c>
    </row>
    <row r="10" spans="1:35" x14ac:dyDescent="0.25">
      <c r="A10" s="16"/>
      <c r="B10" s="16"/>
      <c r="C10" s="16" t="s">
        <v>48</v>
      </c>
      <c r="D10" s="3"/>
      <c r="E10" s="3"/>
      <c r="F10" s="19"/>
      <c r="G10" s="19"/>
      <c r="H10" s="19"/>
      <c r="I10" s="3"/>
      <c r="K10" s="31"/>
      <c r="L10" s="31"/>
      <c r="M10" s="31"/>
      <c r="N10" s="3"/>
      <c r="O10" s="16"/>
      <c r="P10" s="17">
        <f t="shared" si="2"/>
        <v>0</v>
      </c>
      <c r="Q10" s="17">
        <f t="shared" si="3"/>
        <v>0</v>
      </c>
      <c r="R10" s="17">
        <f t="shared" si="4"/>
        <v>0</v>
      </c>
      <c r="S10" s="12"/>
      <c r="T10" s="4">
        <f t="shared" si="5"/>
        <v>0</v>
      </c>
      <c r="U10" s="4">
        <f t="shared" si="6"/>
        <v>0</v>
      </c>
      <c r="V10" s="4">
        <f t="shared" si="7"/>
        <v>0</v>
      </c>
      <c r="W10" s="4">
        <f t="shared" si="1"/>
        <v>0</v>
      </c>
      <c r="X10" s="4">
        <f t="shared" si="8"/>
        <v>0</v>
      </c>
      <c r="Y10" s="4">
        <f t="shared" si="9"/>
        <v>0</v>
      </c>
      <c r="Z10" s="32"/>
      <c r="AA10" s="32"/>
      <c r="AB10" s="32"/>
      <c r="AC10" s="32"/>
      <c r="AD10" s="32"/>
      <c r="AE10" s="32"/>
      <c r="AF10" s="4">
        <f t="shared" si="10"/>
        <v>10000</v>
      </c>
      <c r="AG10" s="4">
        <f t="shared" si="11"/>
        <v>10000</v>
      </c>
      <c r="AH10" s="23" t="s">
        <v>48</v>
      </c>
      <c r="AI10" s="4">
        <f t="shared" si="12"/>
        <v>2246</v>
      </c>
    </row>
    <row r="11" spans="1:35" x14ac:dyDescent="0.25">
      <c r="A11" s="16"/>
      <c r="B11" s="16"/>
      <c r="C11" s="16" t="s">
        <v>49</v>
      </c>
      <c r="D11" s="3"/>
      <c r="E11" s="3"/>
      <c r="F11" s="19"/>
      <c r="G11" s="19"/>
      <c r="H11" s="19"/>
      <c r="I11" s="3"/>
      <c r="K11" s="31"/>
      <c r="L11" s="31"/>
      <c r="M11" s="31"/>
      <c r="N11" s="3"/>
      <c r="O11" s="16"/>
      <c r="P11" s="17">
        <f t="shared" si="2"/>
        <v>0</v>
      </c>
      <c r="Q11" s="17">
        <f t="shared" si="3"/>
        <v>0</v>
      </c>
      <c r="R11" s="17">
        <f t="shared" si="4"/>
        <v>0</v>
      </c>
      <c r="S11" s="12"/>
      <c r="T11" s="4">
        <f t="shared" si="5"/>
        <v>0</v>
      </c>
      <c r="U11" s="4">
        <f t="shared" si="6"/>
        <v>0</v>
      </c>
      <c r="V11" s="4">
        <f t="shared" si="7"/>
        <v>0</v>
      </c>
      <c r="W11" s="4">
        <f t="shared" si="1"/>
        <v>0</v>
      </c>
      <c r="X11" s="4">
        <f t="shared" si="8"/>
        <v>0</v>
      </c>
      <c r="Y11" s="4">
        <f t="shared" si="9"/>
        <v>0</v>
      </c>
      <c r="Z11" s="32"/>
      <c r="AA11" s="32"/>
      <c r="AB11" s="32"/>
      <c r="AC11" s="32"/>
      <c r="AD11" s="32"/>
      <c r="AE11" s="32"/>
      <c r="AF11" s="4">
        <f t="shared" si="10"/>
        <v>10000</v>
      </c>
      <c r="AG11" s="4">
        <f t="shared" si="11"/>
        <v>10000</v>
      </c>
      <c r="AH11" s="23" t="s">
        <v>49</v>
      </c>
      <c r="AI11" s="4">
        <f t="shared" si="12"/>
        <v>2246</v>
      </c>
    </row>
    <row r="12" spans="1:35" x14ac:dyDescent="0.25">
      <c r="A12" s="16"/>
      <c r="B12" s="16"/>
      <c r="C12" s="16" t="s">
        <v>50</v>
      </c>
      <c r="D12" s="3"/>
      <c r="E12" s="3"/>
      <c r="F12" s="19"/>
      <c r="G12" s="19"/>
      <c r="H12" s="19"/>
      <c r="I12" s="3"/>
      <c r="K12" s="31"/>
      <c r="L12" s="31"/>
      <c r="M12" s="31"/>
      <c r="N12" s="3"/>
      <c r="O12" s="16"/>
      <c r="P12" s="17">
        <f t="shared" si="2"/>
        <v>0</v>
      </c>
      <c r="Q12" s="17">
        <f t="shared" si="3"/>
        <v>0</v>
      </c>
      <c r="R12" s="17">
        <f t="shared" si="4"/>
        <v>0</v>
      </c>
      <c r="S12" s="12"/>
      <c r="T12" s="4">
        <f t="shared" si="5"/>
        <v>0</v>
      </c>
      <c r="U12" s="4">
        <f t="shared" si="6"/>
        <v>0</v>
      </c>
      <c r="V12" s="4">
        <f t="shared" si="7"/>
        <v>0</v>
      </c>
      <c r="W12" s="4">
        <f t="shared" si="1"/>
        <v>0</v>
      </c>
      <c r="X12" s="4">
        <f t="shared" si="8"/>
        <v>0</v>
      </c>
      <c r="Y12" s="4">
        <f t="shared" si="9"/>
        <v>0</v>
      </c>
      <c r="Z12" s="32"/>
      <c r="AA12" s="32"/>
      <c r="AB12" s="32"/>
      <c r="AC12" s="32"/>
      <c r="AD12" s="32"/>
      <c r="AE12" s="32"/>
      <c r="AF12" s="4">
        <f t="shared" si="10"/>
        <v>10000</v>
      </c>
      <c r="AG12" s="4">
        <f t="shared" si="11"/>
        <v>10000</v>
      </c>
      <c r="AH12" s="23" t="s">
        <v>50</v>
      </c>
      <c r="AI12" s="4">
        <f t="shared" si="12"/>
        <v>2246</v>
      </c>
    </row>
    <row r="13" spans="1:35" x14ac:dyDescent="0.25">
      <c r="A13" s="16"/>
      <c r="B13" s="16"/>
      <c r="C13" s="16" t="s">
        <v>51</v>
      </c>
      <c r="D13" s="3"/>
      <c r="E13" s="3"/>
      <c r="F13" s="19"/>
      <c r="G13" s="19"/>
      <c r="H13" s="19"/>
      <c r="I13" s="3"/>
      <c r="K13" s="31"/>
      <c r="L13" s="31"/>
      <c r="M13" s="31"/>
      <c r="N13" s="3"/>
      <c r="O13" s="16"/>
      <c r="P13" s="17">
        <f t="shared" si="2"/>
        <v>0</v>
      </c>
      <c r="Q13" s="17">
        <f t="shared" si="3"/>
        <v>0</v>
      </c>
      <c r="R13" s="17">
        <f t="shared" si="4"/>
        <v>0</v>
      </c>
      <c r="S13" s="12"/>
      <c r="T13" s="4">
        <f t="shared" si="5"/>
        <v>0</v>
      </c>
      <c r="U13" s="4">
        <f t="shared" si="6"/>
        <v>0</v>
      </c>
      <c r="V13" s="4">
        <f t="shared" si="7"/>
        <v>0</v>
      </c>
      <c r="W13" s="4">
        <f t="shared" si="1"/>
        <v>0</v>
      </c>
      <c r="X13" s="4">
        <f t="shared" si="8"/>
        <v>0</v>
      </c>
      <c r="Y13" s="4">
        <f t="shared" si="9"/>
        <v>0</v>
      </c>
      <c r="Z13" s="32"/>
      <c r="AA13" s="32"/>
      <c r="AB13" s="32"/>
      <c r="AC13" s="32"/>
      <c r="AD13" s="32"/>
      <c r="AE13" s="32"/>
      <c r="AF13" s="4">
        <f t="shared" si="10"/>
        <v>10000</v>
      </c>
      <c r="AG13" s="4">
        <f t="shared" si="11"/>
        <v>10000</v>
      </c>
      <c r="AH13" s="23" t="s">
        <v>51</v>
      </c>
      <c r="AI13" s="4">
        <f t="shared" si="12"/>
        <v>2246</v>
      </c>
    </row>
    <row r="14" spans="1:35" x14ac:dyDescent="0.25">
      <c r="A14" s="16"/>
      <c r="B14" s="16"/>
      <c r="C14" s="16" t="s">
        <v>52</v>
      </c>
      <c r="D14" s="3"/>
      <c r="E14" s="3"/>
      <c r="F14" s="19"/>
      <c r="G14" s="19"/>
      <c r="H14" s="19"/>
      <c r="I14" s="3"/>
      <c r="K14" s="31"/>
      <c r="L14" s="31"/>
      <c r="M14" s="31"/>
      <c r="N14" s="3"/>
      <c r="O14" s="16"/>
      <c r="P14" s="17">
        <f t="shared" si="2"/>
        <v>0</v>
      </c>
      <c r="Q14" s="17">
        <f t="shared" si="3"/>
        <v>0</v>
      </c>
      <c r="R14" s="17">
        <f t="shared" si="4"/>
        <v>0</v>
      </c>
      <c r="S14" s="12"/>
      <c r="T14" s="4">
        <f t="shared" si="5"/>
        <v>0</v>
      </c>
      <c r="U14" s="4">
        <f t="shared" si="6"/>
        <v>0</v>
      </c>
      <c r="V14" s="4">
        <f t="shared" si="7"/>
        <v>0</v>
      </c>
      <c r="W14" s="4">
        <f t="shared" si="1"/>
        <v>0</v>
      </c>
      <c r="X14" s="4">
        <f t="shared" si="8"/>
        <v>0</v>
      </c>
      <c r="Y14" s="4">
        <f t="shared" si="9"/>
        <v>0</v>
      </c>
      <c r="Z14" s="32"/>
      <c r="AA14" s="32"/>
      <c r="AB14" s="32"/>
      <c r="AC14" s="32"/>
      <c r="AD14" s="32"/>
      <c r="AE14" s="32"/>
      <c r="AF14" s="4">
        <f t="shared" si="10"/>
        <v>10000</v>
      </c>
      <c r="AG14" s="4">
        <f t="shared" si="11"/>
        <v>10000</v>
      </c>
      <c r="AH14" s="23" t="s">
        <v>52</v>
      </c>
      <c r="AI14" s="4">
        <f t="shared" si="12"/>
        <v>2246</v>
      </c>
    </row>
    <row r="15" spans="1:35" x14ac:dyDescent="0.25">
      <c r="A15" s="16"/>
      <c r="B15" s="16"/>
      <c r="C15" s="16" t="s">
        <v>53</v>
      </c>
      <c r="D15" s="3"/>
      <c r="E15" s="3"/>
      <c r="F15" s="19"/>
      <c r="G15" s="19"/>
      <c r="H15" s="19"/>
      <c r="I15" s="3"/>
      <c r="K15" s="31"/>
      <c r="L15" s="31"/>
      <c r="M15" s="31"/>
      <c r="N15" s="3"/>
      <c r="O15" s="16"/>
      <c r="P15" s="17">
        <f t="shared" si="2"/>
        <v>0</v>
      </c>
      <c r="Q15" s="17">
        <f t="shared" si="3"/>
        <v>0</v>
      </c>
      <c r="R15" s="17">
        <f t="shared" si="4"/>
        <v>0</v>
      </c>
      <c r="S15" s="12"/>
      <c r="T15" s="4">
        <f t="shared" si="5"/>
        <v>0</v>
      </c>
      <c r="U15" s="4">
        <f t="shared" si="6"/>
        <v>0</v>
      </c>
      <c r="V15" s="4">
        <f t="shared" si="7"/>
        <v>0</v>
      </c>
      <c r="W15" s="4">
        <f t="shared" si="1"/>
        <v>0</v>
      </c>
      <c r="X15" s="4">
        <f t="shared" si="8"/>
        <v>0</v>
      </c>
      <c r="Y15" s="4">
        <f t="shared" si="9"/>
        <v>0</v>
      </c>
      <c r="Z15" s="32"/>
      <c r="AA15" s="32"/>
      <c r="AB15" s="32"/>
      <c r="AC15" s="32"/>
      <c r="AD15" s="32"/>
      <c r="AE15" s="32"/>
      <c r="AF15" s="4">
        <f t="shared" si="10"/>
        <v>10000</v>
      </c>
      <c r="AG15" s="4">
        <f t="shared" si="11"/>
        <v>10000</v>
      </c>
      <c r="AH15" s="23" t="s">
        <v>53</v>
      </c>
      <c r="AI15" s="4">
        <f t="shared" si="12"/>
        <v>2246</v>
      </c>
    </row>
    <row r="16" spans="1:35" x14ac:dyDescent="0.25">
      <c r="A16" s="16"/>
      <c r="B16" s="16"/>
      <c r="C16" s="16" t="s">
        <v>54</v>
      </c>
      <c r="D16" s="3"/>
      <c r="E16" s="3"/>
      <c r="F16" s="19"/>
      <c r="G16" s="19"/>
      <c r="H16" s="19"/>
      <c r="I16" s="3"/>
      <c r="K16" s="31"/>
      <c r="L16" s="31"/>
      <c r="M16" s="31"/>
      <c r="N16" s="3"/>
      <c r="O16" s="16"/>
      <c r="P16" s="17">
        <f t="shared" si="2"/>
        <v>0</v>
      </c>
      <c r="Q16" s="17">
        <f t="shared" si="3"/>
        <v>0</v>
      </c>
      <c r="R16" s="17">
        <f t="shared" si="4"/>
        <v>0</v>
      </c>
      <c r="S16" s="12"/>
      <c r="T16" s="4">
        <f t="shared" si="5"/>
        <v>0</v>
      </c>
      <c r="U16" s="4">
        <f t="shared" si="6"/>
        <v>0</v>
      </c>
      <c r="V16" s="4">
        <f t="shared" si="7"/>
        <v>0</v>
      </c>
      <c r="W16" s="4">
        <f t="shared" si="1"/>
        <v>0</v>
      </c>
      <c r="X16" s="4">
        <f t="shared" si="8"/>
        <v>0</v>
      </c>
      <c r="Y16" s="4">
        <f t="shared" si="9"/>
        <v>0</v>
      </c>
      <c r="Z16" s="32"/>
      <c r="AA16" s="32"/>
      <c r="AB16" s="32"/>
      <c r="AC16" s="32"/>
      <c r="AD16" s="32"/>
      <c r="AE16" s="32"/>
      <c r="AF16" s="4">
        <f t="shared" si="10"/>
        <v>10000</v>
      </c>
      <c r="AG16" s="4">
        <f t="shared" si="11"/>
        <v>10000</v>
      </c>
      <c r="AH16" s="23" t="s">
        <v>54</v>
      </c>
      <c r="AI16" s="4">
        <f t="shared" si="12"/>
        <v>2246</v>
      </c>
    </row>
    <row r="17" spans="1:35" ht="15.75" thickBot="1" x14ac:dyDescent="0.3">
      <c r="A17" s="16"/>
      <c r="B17" s="16"/>
      <c r="C17" s="16"/>
      <c r="F17" s="20"/>
      <c r="G17" s="20"/>
      <c r="H17" s="20"/>
      <c r="O17" s="16"/>
      <c r="S17" s="12"/>
      <c r="AH17" s="16"/>
    </row>
    <row r="18" spans="1:35" ht="15.75" thickBot="1" x14ac:dyDescent="0.3">
      <c r="A18" s="1">
        <v>1</v>
      </c>
      <c r="B18" s="1">
        <v>2</v>
      </c>
      <c r="C18" s="1">
        <v>3</v>
      </c>
      <c r="D18" s="53">
        <v>89</v>
      </c>
      <c r="E18" s="54">
        <v>44</v>
      </c>
      <c r="F18" s="54">
        <v>0</v>
      </c>
      <c r="G18" s="54">
        <v>89</v>
      </c>
      <c r="H18" s="54">
        <v>6</v>
      </c>
      <c r="I18" s="52"/>
      <c r="J18" s="46">
        <f>E$70*3600/4</f>
        <v>-14.999999999986358</v>
      </c>
      <c r="K18" s="55">
        <v>89</v>
      </c>
      <c r="L18" s="56">
        <v>5</v>
      </c>
      <c r="M18" s="57">
        <v>45</v>
      </c>
      <c r="N18" s="53">
        <v>120</v>
      </c>
      <c r="O18" s="58">
        <f>K18+L18/60+M18/3600</f>
        <v>89.095833333333331</v>
      </c>
      <c r="P18" s="54">
        <v>233</v>
      </c>
      <c r="Q18" s="54">
        <v>27</v>
      </c>
      <c r="R18" s="52">
        <v>45</v>
      </c>
      <c r="S18" s="12">
        <f>S4+180+O18-360</f>
        <v>233.46249999999998</v>
      </c>
      <c r="T18" s="4">
        <f>N18*SIN((D18+E18/60+F18/3600)*PI()/180)</f>
        <v>119.99870030135506</v>
      </c>
      <c r="U18" s="4">
        <f>N18*COS((D18+E18/60+F18/3600)*PI()/180)</f>
        <v>0.55850334427935644</v>
      </c>
      <c r="V18" s="4"/>
      <c r="W18" s="4">
        <f>T18*COS((P18+Q18/60+R18/3600)*PI()/180)</f>
        <v>-71.441080113653044</v>
      </c>
      <c r="X18" s="4"/>
      <c r="Y18" s="4">
        <f>T18*SIN((P18+Q18/60+R18/3600)*PI()/180)</f>
        <v>-96.415041078708455</v>
      </c>
      <c r="Z18" s="17">
        <f>Z$69*W18</f>
        <v>-2.4106187547352173E-3</v>
      </c>
      <c r="AA18" s="17">
        <f>Y18*AA$69</f>
        <v>-0.18823936988610529</v>
      </c>
      <c r="AC18" s="4">
        <f>W18+Z18</f>
        <v>-71.443490732407781</v>
      </c>
      <c r="AD18" s="4"/>
      <c r="AE18" s="4">
        <f>Y18+AA18</f>
        <v>-96.60328044859456</v>
      </c>
      <c r="AF18" s="4">
        <f>AF4+AB18+AC18</f>
        <v>9928.5565092675915</v>
      </c>
      <c r="AG18" s="4">
        <f>AG4+AD18+AE18</f>
        <v>9903.3967195514051</v>
      </c>
      <c r="AH18" s="23">
        <v>2</v>
      </c>
      <c r="AI18" s="4">
        <f>AI5+U18</f>
        <v>2246.8884948602263</v>
      </c>
    </row>
    <row r="19" spans="1:35" x14ac:dyDescent="0.25">
      <c r="A19" s="16"/>
      <c r="B19" s="16"/>
      <c r="C19" s="16" t="s">
        <v>62</v>
      </c>
      <c r="D19" s="3"/>
      <c r="E19" s="3"/>
      <c r="F19" s="3"/>
      <c r="G19" s="3"/>
      <c r="H19" s="3"/>
      <c r="I19" s="3"/>
      <c r="J19" s="10"/>
      <c r="K19" s="31"/>
      <c r="L19" s="31"/>
      <c r="M19" s="31"/>
      <c r="N19" s="3"/>
      <c r="O19" s="12"/>
      <c r="P19" s="3"/>
      <c r="Q19" s="3"/>
      <c r="R19" s="3"/>
      <c r="S19" s="12"/>
      <c r="T19" s="4">
        <f>N19*SIN((D19+E19/60+H19/3600)*PI()/180)</f>
        <v>0</v>
      </c>
      <c r="U19" s="4">
        <f t="shared" ref="U19:U32" si="13">N19*COS((D19+E19/60+F19/3600)*PI()/180)</f>
        <v>0</v>
      </c>
      <c r="V19" s="4">
        <f t="shared" ref="V19" si="14">T19*COS((P19+Q19/60+R19/3600)*PI()/180)</f>
        <v>0</v>
      </c>
      <c r="W19" s="4">
        <f>T19*COS((P19+Q19/60+R19/3600)*PI()/180)</f>
        <v>0</v>
      </c>
      <c r="X19" s="4">
        <f>T19*SIN((P19+Q19/60+R19/3600)*PI()/180)</f>
        <v>0</v>
      </c>
      <c r="Y19" s="4">
        <f t="shared" ref="Y19" si="15">T19*SIN((P19+Q19/60+R19/3600)*PI()/180)</f>
        <v>0</v>
      </c>
      <c r="Z19" s="31"/>
      <c r="AA19" s="31"/>
      <c r="AB19" s="31"/>
      <c r="AC19" s="31"/>
      <c r="AD19" s="31"/>
      <c r="AE19" s="31"/>
      <c r="AF19" s="4">
        <f>AF$18+V19+W19</f>
        <v>9928.5565092675915</v>
      </c>
      <c r="AG19" s="4">
        <f>AG$18+X19+Y19</f>
        <v>9903.3967195514051</v>
      </c>
      <c r="AH19" s="23" t="s">
        <v>55</v>
      </c>
      <c r="AI19" s="4">
        <f>AI$18+U19</f>
        <v>2246.8884948602263</v>
      </c>
    </row>
    <row r="20" spans="1:35" x14ac:dyDescent="0.25">
      <c r="A20" s="16"/>
      <c r="B20" s="16"/>
      <c r="C20" s="16" t="s">
        <v>63</v>
      </c>
      <c r="D20" s="3"/>
      <c r="E20" s="3"/>
      <c r="F20" s="3"/>
      <c r="G20" s="3"/>
      <c r="H20" s="3"/>
      <c r="I20" s="3"/>
      <c r="J20" s="10"/>
      <c r="K20" s="31"/>
      <c r="L20" s="31"/>
      <c r="M20" s="31"/>
      <c r="N20" s="3"/>
      <c r="O20" s="12"/>
      <c r="P20" s="3"/>
      <c r="Q20" s="3"/>
      <c r="R20" s="3"/>
      <c r="S20" s="12"/>
      <c r="T20" s="4">
        <f t="shared" ref="T20:T32" si="16">N20*SIN((D20+E20/60+H20/3600)*PI()/180)</f>
        <v>0</v>
      </c>
      <c r="U20" s="4">
        <f t="shared" si="13"/>
        <v>0</v>
      </c>
      <c r="V20" s="4">
        <f t="shared" ref="V20:V32" si="17">T20*COS((P20+Q20/60+R20/3600)*PI()/180)</f>
        <v>0</v>
      </c>
      <c r="W20" s="4">
        <f t="shared" ref="W20:W32" si="18">T20*COS((P20+Q20/60+R20/3600)*PI()/180)</f>
        <v>0</v>
      </c>
      <c r="X20" s="4">
        <f t="shared" ref="X20:X32" si="19">T20*SIN((P20+Q20/60+R20/3600)*PI()/180)</f>
        <v>0</v>
      </c>
      <c r="Y20" s="4">
        <f t="shared" ref="Y20:Y32" si="20">T20*SIN((P20+Q20/60+R20/3600)*PI()/180)</f>
        <v>0</v>
      </c>
      <c r="Z20" s="31"/>
      <c r="AA20" s="31"/>
      <c r="AB20" s="31"/>
      <c r="AC20" s="31"/>
      <c r="AD20" s="31"/>
      <c r="AE20" s="31"/>
      <c r="AF20" s="4">
        <f t="shared" ref="AF20:AF32" si="21">AF$18+V20+W20</f>
        <v>9928.5565092675915</v>
      </c>
      <c r="AG20" s="4">
        <f t="shared" ref="AG20:AG32" si="22">AG$18+X20+Y20</f>
        <v>9903.3967195514051</v>
      </c>
      <c r="AH20" s="23" t="s">
        <v>56</v>
      </c>
      <c r="AI20" s="4">
        <f t="shared" ref="AI20:AI32" si="23">AI$18+U20</f>
        <v>2246.8884948602263</v>
      </c>
    </row>
    <row r="21" spans="1:35" x14ac:dyDescent="0.25">
      <c r="A21" s="16"/>
      <c r="B21" s="16"/>
      <c r="C21" s="24" t="s">
        <v>64</v>
      </c>
      <c r="D21" s="3"/>
      <c r="E21" s="3"/>
      <c r="F21" s="3"/>
      <c r="G21" s="3"/>
      <c r="H21" s="3"/>
      <c r="I21" s="3"/>
      <c r="J21" s="10"/>
      <c r="K21" s="31"/>
      <c r="L21" s="31"/>
      <c r="M21" s="31"/>
      <c r="N21" s="3"/>
      <c r="O21" s="12"/>
      <c r="P21" s="3"/>
      <c r="Q21" s="3"/>
      <c r="R21" s="3"/>
      <c r="S21" s="12"/>
      <c r="T21" s="4">
        <f t="shared" si="16"/>
        <v>0</v>
      </c>
      <c r="U21" s="4">
        <f t="shared" si="13"/>
        <v>0</v>
      </c>
      <c r="V21" s="4">
        <f t="shared" si="17"/>
        <v>0</v>
      </c>
      <c r="W21" s="4">
        <f t="shared" si="18"/>
        <v>0</v>
      </c>
      <c r="X21" s="4">
        <f t="shared" si="19"/>
        <v>0</v>
      </c>
      <c r="Y21" s="4">
        <f t="shared" si="20"/>
        <v>0</v>
      </c>
      <c r="Z21" s="31"/>
      <c r="AA21" s="31"/>
      <c r="AB21" s="31"/>
      <c r="AC21" s="31"/>
      <c r="AD21" s="31"/>
      <c r="AE21" s="31"/>
      <c r="AF21" s="4">
        <f t="shared" si="21"/>
        <v>9928.5565092675915</v>
      </c>
      <c r="AG21" s="4">
        <f t="shared" si="22"/>
        <v>9903.3967195514051</v>
      </c>
      <c r="AH21" s="23" t="s">
        <v>57</v>
      </c>
      <c r="AI21" s="4">
        <f t="shared" si="23"/>
        <v>2246.8884948602263</v>
      </c>
    </row>
    <row r="22" spans="1:35" x14ac:dyDescent="0.25">
      <c r="A22" s="16"/>
      <c r="B22" s="16"/>
      <c r="C22" s="24" t="s">
        <v>65</v>
      </c>
      <c r="D22" s="3"/>
      <c r="E22" s="3"/>
      <c r="F22" s="3"/>
      <c r="G22" s="3"/>
      <c r="H22" s="3"/>
      <c r="I22" s="3"/>
      <c r="J22" s="10"/>
      <c r="K22" s="31"/>
      <c r="L22" s="31"/>
      <c r="M22" s="31"/>
      <c r="N22" s="3"/>
      <c r="O22" s="12"/>
      <c r="P22" s="3"/>
      <c r="Q22" s="3"/>
      <c r="R22" s="3"/>
      <c r="S22" s="12"/>
      <c r="T22" s="4">
        <f t="shared" si="16"/>
        <v>0</v>
      </c>
      <c r="U22" s="4">
        <f t="shared" si="13"/>
        <v>0</v>
      </c>
      <c r="V22" s="4">
        <f t="shared" si="17"/>
        <v>0</v>
      </c>
      <c r="W22" s="4">
        <f t="shared" si="18"/>
        <v>0</v>
      </c>
      <c r="X22" s="4">
        <f t="shared" si="19"/>
        <v>0</v>
      </c>
      <c r="Y22" s="4">
        <f t="shared" si="20"/>
        <v>0</v>
      </c>
      <c r="Z22" s="31"/>
      <c r="AA22" s="31"/>
      <c r="AB22" s="31"/>
      <c r="AC22" s="31"/>
      <c r="AD22" s="31"/>
      <c r="AE22" s="31"/>
      <c r="AF22" s="4">
        <f t="shared" si="21"/>
        <v>9928.5565092675915</v>
      </c>
      <c r="AG22" s="4">
        <f t="shared" si="22"/>
        <v>9903.3967195514051</v>
      </c>
      <c r="AH22" s="23" t="s">
        <v>58</v>
      </c>
      <c r="AI22" s="4">
        <f t="shared" si="23"/>
        <v>2246.8884948602263</v>
      </c>
    </row>
    <row r="23" spans="1:35" x14ac:dyDescent="0.25">
      <c r="A23" s="16"/>
      <c r="B23" s="16"/>
      <c r="C23" s="24" t="s">
        <v>66</v>
      </c>
      <c r="D23" s="3"/>
      <c r="E23" s="3"/>
      <c r="F23" s="3"/>
      <c r="G23" s="3"/>
      <c r="H23" s="3"/>
      <c r="I23" s="3"/>
      <c r="J23" s="10"/>
      <c r="K23" s="31"/>
      <c r="L23" s="31"/>
      <c r="M23" s="31"/>
      <c r="N23" s="3"/>
      <c r="O23" s="12"/>
      <c r="P23" s="3"/>
      <c r="Q23" s="3"/>
      <c r="R23" s="3"/>
      <c r="S23" s="12"/>
      <c r="T23" s="4">
        <f t="shared" si="16"/>
        <v>0</v>
      </c>
      <c r="U23" s="4">
        <f t="shared" si="13"/>
        <v>0</v>
      </c>
      <c r="V23" s="4">
        <f t="shared" si="17"/>
        <v>0</v>
      </c>
      <c r="W23" s="4">
        <f t="shared" si="18"/>
        <v>0</v>
      </c>
      <c r="X23" s="4">
        <f t="shared" si="19"/>
        <v>0</v>
      </c>
      <c r="Y23" s="4">
        <f t="shared" si="20"/>
        <v>0</v>
      </c>
      <c r="Z23" s="31"/>
      <c r="AA23" s="31"/>
      <c r="AB23" s="31"/>
      <c r="AC23" s="31"/>
      <c r="AD23" s="31"/>
      <c r="AE23" s="31"/>
      <c r="AF23" s="4">
        <f t="shared" si="21"/>
        <v>9928.5565092675915</v>
      </c>
      <c r="AG23" s="4">
        <f t="shared" si="22"/>
        <v>9903.3967195514051</v>
      </c>
      <c r="AH23" s="23" t="s">
        <v>59</v>
      </c>
      <c r="AI23" s="4">
        <f t="shared" si="23"/>
        <v>2246.8884948602263</v>
      </c>
    </row>
    <row r="24" spans="1:35" x14ac:dyDescent="0.25">
      <c r="A24" s="16"/>
      <c r="B24" s="16"/>
      <c r="C24" s="24" t="s">
        <v>67</v>
      </c>
      <c r="D24" s="3"/>
      <c r="E24" s="3"/>
      <c r="F24" s="3"/>
      <c r="G24" s="3"/>
      <c r="H24" s="3"/>
      <c r="I24" s="3"/>
      <c r="J24" s="10"/>
      <c r="K24" s="31"/>
      <c r="L24" s="31"/>
      <c r="M24" s="31"/>
      <c r="N24" s="3"/>
      <c r="O24" s="12"/>
      <c r="P24" s="3"/>
      <c r="Q24" s="3"/>
      <c r="R24" s="3"/>
      <c r="S24" s="12"/>
      <c r="T24" s="4">
        <f t="shared" si="16"/>
        <v>0</v>
      </c>
      <c r="U24" s="4">
        <f t="shared" si="13"/>
        <v>0</v>
      </c>
      <c r="V24" s="4">
        <f t="shared" si="17"/>
        <v>0</v>
      </c>
      <c r="W24" s="4">
        <f t="shared" si="18"/>
        <v>0</v>
      </c>
      <c r="X24" s="4">
        <f t="shared" si="19"/>
        <v>0</v>
      </c>
      <c r="Y24" s="4">
        <f t="shared" si="20"/>
        <v>0</v>
      </c>
      <c r="Z24" s="31"/>
      <c r="AA24" s="31"/>
      <c r="AB24" s="31"/>
      <c r="AC24" s="31"/>
      <c r="AD24" s="31"/>
      <c r="AE24" s="31"/>
      <c r="AF24" s="4">
        <f t="shared" si="21"/>
        <v>9928.5565092675915</v>
      </c>
      <c r="AG24" s="4">
        <f t="shared" si="22"/>
        <v>9903.3967195514051</v>
      </c>
      <c r="AH24" s="23" t="s">
        <v>60</v>
      </c>
      <c r="AI24" s="4">
        <f t="shared" si="23"/>
        <v>2246.8884948602263</v>
      </c>
    </row>
    <row r="25" spans="1:35" x14ac:dyDescent="0.25">
      <c r="A25" s="16"/>
      <c r="B25" s="16"/>
      <c r="C25" s="24" t="s">
        <v>68</v>
      </c>
      <c r="D25" s="3"/>
      <c r="E25" s="3"/>
      <c r="F25" s="3"/>
      <c r="G25" s="3"/>
      <c r="H25" s="3"/>
      <c r="I25" s="3"/>
      <c r="J25" s="10"/>
      <c r="K25" s="31"/>
      <c r="L25" s="31"/>
      <c r="M25" s="31"/>
      <c r="N25" s="3"/>
      <c r="O25" s="12"/>
      <c r="P25" s="3"/>
      <c r="Q25" s="3"/>
      <c r="R25" s="3"/>
      <c r="S25" s="12"/>
      <c r="T25" s="4">
        <f t="shared" si="16"/>
        <v>0</v>
      </c>
      <c r="U25" s="4">
        <f t="shared" si="13"/>
        <v>0</v>
      </c>
      <c r="V25" s="4">
        <f t="shared" si="17"/>
        <v>0</v>
      </c>
      <c r="W25" s="4">
        <f t="shared" si="18"/>
        <v>0</v>
      </c>
      <c r="X25" s="4">
        <f t="shared" si="19"/>
        <v>0</v>
      </c>
      <c r="Y25" s="4">
        <f t="shared" si="20"/>
        <v>0</v>
      </c>
      <c r="Z25" s="31"/>
      <c r="AA25" s="31"/>
      <c r="AB25" s="31"/>
      <c r="AC25" s="31"/>
      <c r="AD25" s="31"/>
      <c r="AE25" s="31"/>
      <c r="AF25" s="4">
        <f t="shared" si="21"/>
        <v>9928.5565092675915</v>
      </c>
      <c r="AG25" s="4">
        <f t="shared" si="22"/>
        <v>9903.3967195514051</v>
      </c>
      <c r="AH25" s="23" t="s">
        <v>61</v>
      </c>
      <c r="AI25" s="4">
        <f t="shared" si="23"/>
        <v>2246.8884948602263</v>
      </c>
    </row>
    <row r="26" spans="1:35" x14ac:dyDescent="0.25">
      <c r="A26" s="16"/>
      <c r="B26" s="16"/>
      <c r="C26" s="24" t="s">
        <v>69</v>
      </c>
      <c r="D26" s="3"/>
      <c r="E26" s="3"/>
      <c r="F26" s="3"/>
      <c r="G26" s="3"/>
      <c r="H26" s="3"/>
      <c r="I26" s="3"/>
      <c r="J26" s="10"/>
      <c r="K26" s="31"/>
      <c r="L26" s="31"/>
      <c r="M26" s="31"/>
      <c r="N26" s="3"/>
      <c r="O26" s="12"/>
      <c r="P26" s="3"/>
      <c r="Q26" s="3"/>
      <c r="R26" s="3"/>
      <c r="S26" s="12"/>
      <c r="T26" s="4">
        <f t="shared" si="16"/>
        <v>0</v>
      </c>
      <c r="U26" s="4">
        <f t="shared" si="13"/>
        <v>0</v>
      </c>
      <c r="V26" s="4">
        <f t="shared" si="17"/>
        <v>0</v>
      </c>
      <c r="W26" s="4">
        <f t="shared" si="18"/>
        <v>0</v>
      </c>
      <c r="X26" s="4">
        <f t="shared" si="19"/>
        <v>0</v>
      </c>
      <c r="Y26" s="4">
        <f t="shared" si="20"/>
        <v>0</v>
      </c>
      <c r="Z26" s="31"/>
      <c r="AA26" s="31"/>
      <c r="AB26" s="31"/>
      <c r="AC26" s="31"/>
      <c r="AD26" s="31"/>
      <c r="AE26" s="31"/>
      <c r="AF26" s="4">
        <f t="shared" si="21"/>
        <v>9928.5565092675915</v>
      </c>
      <c r="AG26" s="4">
        <f t="shared" si="22"/>
        <v>9903.3967195514051</v>
      </c>
      <c r="AH26" s="23" t="s">
        <v>62</v>
      </c>
      <c r="AI26" s="4">
        <f t="shared" si="23"/>
        <v>2246.8884948602263</v>
      </c>
    </row>
    <row r="27" spans="1:35" x14ac:dyDescent="0.25">
      <c r="A27" s="16"/>
      <c r="B27" s="16"/>
      <c r="C27" s="24" t="s">
        <v>70</v>
      </c>
      <c r="D27" s="3"/>
      <c r="E27" s="3"/>
      <c r="F27" s="3"/>
      <c r="G27" s="3"/>
      <c r="H27" s="3"/>
      <c r="I27" s="3"/>
      <c r="J27" s="10"/>
      <c r="K27" s="31"/>
      <c r="L27" s="31"/>
      <c r="M27" s="31"/>
      <c r="N27" s="3"/>
      <c r="O27" s="12"/>
      <c r="P27" s="3"/>
      <c r="Q27" s="3"/>
      <c r="R27" s="3"/>
      <c r="S27" s="12"/>
      <c r="T27" s="4">
        <f t="shared" si="16"/>
        <v>0</v>
      </c>
      <c r="U27" s="4">
        <f t="shared" si="13"/>
        <v>0</v>
      </c>
      <c r="V27" s="4">
        <f t="shared" si="17"/>
        <v>0</v>
      </c>
      <c r="W27" s="4">
        <f t="shared" si="18"/>
        <v>0</v>
      </c>
      <c r="X27" s="4">
        <f t="shared" si="19"/>
        <v>0</v>
      </c>
      <c r="Y27" s="4">
        <f t="shared" si="20"/>
        <v>0</v>
      </c>
      <c r="Z27" s="31"/>
      <c r="AA27" s="31"/>
      <c r="AB27" s="31"/>
      <c r="AC27" s="31"/>
      <c r="AD27" s="31"/>
      <c r="AE27" s="31"/>
      <c r="AF27" s="4">
        <f t="shared" si="21"/>
        <v>9928.5565092675915</v>
      </c>
      <c r="AG27" s="4">
        <f t="shared" si="22"/>
        <v>9903.3967195514051</v>
      </c>
      <c r="AH27" s="23" t="s">
        <v>63</v>
      </c>
      <c r="AI27" s="4">
        <f t="shared" si="23"/>
        <v>2246.8884948602263</v>
      </c>
    </row>
    <row r="28" spans="1:35" x14ac:dyDescent="0.25">
      <c r="A28" s="16"/>
      <c r="B28" s="16"/>
      <c r="C28" s="24" t="s">
        <v>71</v>
      </c>
      <c r="D28" s="3"/>
      <c r="E28" s="3"/>
      <c r="F28" s="3"/>
      <c r="G28" s="3"/>
      <c r="H28" s="3"/>
      <c r="I28" s="3"/>
      <c r="J28" s="10"/>
      <c r="K28" s="31"/>
      <c r="L28" s="31"/>
      <c r="M28" s="31"/>
      <c r="N28" s="3"/>
      <c r="O28" s="12"/>
      <c r="P28" s="3"/>
      <c r="Q28" s="3"/>
      <c r="R28" s="3"/>
      <c r="S28" s="12"/>
      <c r="T28" s="4">
        <f t="shared" si="16"/>
        <v>0</v>
      </c>
      <c r="U28" s="4">
        <f t="shared" si="13"/>
        <v>0</v>
      </c>
      <c r="V28" s="4">
        <f t="shared" si="17"/>
        <v>0</v>
      </c>
      <c r="W28" s="4">
        <f t="shared" si="18"/>
        <v>0</v>
      </c>
      <c r="X28" s="4">
        <f t="shared" si="19"/>
        <v>0</v>
      </c>
      <c r="Y28" s="4">
        <f t="shared" si="20"/>
        <v>0</v>
      </c>
      <c r="Z28" s="31"/>
      <c r="AA28" s="31"/>
      <c r="AB28" s="31"/>
      <c r="AC28" s="31"/>
      <c r="AD28" s="31"/>
      <c r="AE28" s="31"/>
      <c r="AF28" s="4">
        <f t="shared" si="21"/>
        <v>9928.5565092675915</v>
      </c>
      <c r="AG28" s="4">
        <f t="shared" si="22"/>
        <v>9903.3967195514051</v>
      </c>
      <c r="AH28" s="23" t="s">
        <v>64</v>
      </c>
      <c r="AI28" s="4">
        <f t="shared" si="23"/>
        <v>2246.8884948602263</v>
      </c>
    </row>
    <row r="29" spans="1:35" x14ac:dyDescent="0.25">
      <c r="A29" s="16"/>
      <c r="B29" s="16"/>
      <c r="C29" s="24" t="s">
        <v>110</v>
      </c>
      <c r="D29" s="3"/>
      <c r="E29" s="3"/>
      <c r="F29" s="3"/>
      <c r="G29" s="3"/>
      <c r="H29" s="3"/>
      <c r="I29" s="3"/>
      <c r="J29" s="10"/>
      <c r="K29" s="31"/>
      <c r="L29" s="31"/>
      <c r="M29" s="31"/>
      <c r="N29" s="3"/>
      <c r="O29" s="12"/>
      <c r="P29" s="3"/>
      <c r="Q29" s="3"/>
      <c r="R29" s="3"/>
      <c r="S29" s="12"/>
      <c r="T29" s="4">
        <f t="shared" si="16"/>
        <v>0</v>
      </c>
      <c r="U29" s="4">
        <f t="shared" si="13"/>
        <v>0</v>
      </c>
      <c r="V29" s="4">
        <f t="shared" si="17"/>
        <v>0</v>
      </c>
      <c r="W29" s="4">
        <f t="shared" si="18"/>
        <v>0</v>
      </c>
      <c r="X29" s="4">
        <f t="shared" si="19"/>
        <v>0</v>
      </c>
      <c r="Y29" s="4">
        <f t="shared" si="20"/>
        <v>0</v>
      </c>
      <c r="Z29" s="31"/>
      <c r="AA29" s="31"/>
      <c r="AB29" s="31"/>
      <c r="AC29" s="31"/>
      <c r="AD29" s="31"/>
      <c r="AE29" s="31"/>
      <c r="AF29" s="4">
        <f t="shared" si="21"/>
        <v>9928.5565092675915</v>
      </c>
      <c r="AG29" s="4">
        <f t="shared" si="22"/>
        <v>9903.3967195514051</v>
      </c>
      <c r="AH29" s="23" t="s">
        <v>65</v>
      </c>
      <c r="AI29" s="4">
        <f t="shared" si="23"/>
        <v>2246.8884948602263</v>
      </c>
    </row>
    <row r="30" spans="1:35" x14ac:dyDescent="0.25">
      <c r="A30" s="16"/>
      <c r="B30" s="16"/>
      <c r="C30" s="24" t="s">
        <v>111</v>
      </c>
      <c r="D30" s="3"/>
      <c r="E30" s="3"/>
      <c r="F30" s="3"/>
      <c r="G30" s="3"/>
      <c r="H30" s="3"/>
      <c r="I30" s="3"/>
      <c r="J30" s="10"/>
      <c r="K30" s="31"/>
      <c r="L30" s="31"/>
      <c r="M30" s="31"/>
      <c r="N30" s="3"/>
      <c r="O30" s="12"/>
      <c r="P30" s="3"/>
      <c r="Q30" s="3"/>
      <c r="R30" s="3"/>
      <c r="S30" s="12"/>
      <c r="T30" s="4">
        <f t="shared" si="16"/>
        <v>0</v>
      </c>
      <c r="U30" s="4">
        <f t="shared" si="13"/>
        <v>0</v>
      </c>
      <c r="V30" s="4">
        <f t="shared" si="17"/>
        <v>0</v>
      </c>
      <c r="W30" s="4">
        <f t="shared" si="18"/>
        <v>0</v>
      </c>
      <c r="X30" s="4">
        <f t="shared" si="19"/>
        <v>0</v>
      </c>
      <c r="Y30" s="4">
        <f t="shared" si="20"/>
        <v>0</v>
      </c>
      <c r="Z30" s="31"/>
      <c r="AA30" s="31"/>
      <c r="AB30" s="31"/>
      <c r="AC30" s="31"/>
      <c r="AD30" s="31"/>
      <c r="AE30" s="31"/>
      <c r="AF30" s="4">
        <f t="shared" si="21"/>
        <v>9928.5565092675915</v>
      </c>
      <c r="AG30" s="4">
        <f t="shared" si="22"/>
        <v>9903.3967195514051</v>
      </c>
      <c r="AH30" s="23" t="s">
        <v>66</v>
      </c>
      <c r="AI30" s="4">
        <f t="shared" si="23"/>
        <v>2246.8884948602263</v>
      </c>
    </row>
    <row r="31" spans="1:35" x14ac:dyDescent="0.25">
      <c r="A31" s="16"/>
      <c r="B31" s="16"/>
      <c r="C31" s="24" t="s">
        <v>110</v>
      </c>
      <c r="D31" s="3"/>
      <c r="E31" s="3"/>
      <c r="F31" s="3"/>
      <c r="G31" s="3"/>
      <c r="H31" s="3"/>
      <c r="I31" s="3"/>
      <c r="J31" s="10"/>
      <c r="K31" s="31"/>
      <c r="L31" s="31"/>
      <c r="M31" s="31"/>
      <c r="N31" s="3"/>
      <c r="O31" s="12"/>
      <c r="P31" s="3"/>
      <c r="Q31" s="3"/>
      <c r="R31" s="3"/>
      <c r="S31" s="12"/>
      <c r="T31" s="4">
        <f t="shared" si="16"/>
        <v>0</v>
      </c>
      <c r="U31" s="4">
        <f t="shared" si="13"/>
        <v>0</v>
      </c>
      <c r="V31" s="4">
        <f t="shared" si="17"/>
        <v>0</v>
      </c>
      <c r="W31" s="4">
        <f t="shared" si="18"/>
        <v>0</v>
      </c>
      <c r="X31" s="4">
        <f t="shared" si="19"/>
        <v>0</v>
      </c>
      <c r="Y31" s="4">
        <f t="shared" si="20"/>
        <v>0</v>
      </c>
      <c r="Z31" s="31"/>
      <c r="AA31" s="31"/>
      <c r="AB31" s="31"/>
      <c r="AC31" s="31"/>
      <c r="AD31" s="31"/>
      <c r="AE31" s="31"/>
      <c r="AF31" s="4">
        <f t="shared" si="21"/>
        <v>9928.5565092675915</v>
      </c>
      <c r="AG31" s="4">
        <f t="shared" si="22"/>
        <v>9903.3967195514051</v>
      </c>
      <c r="AH31" s="23" t="s">
        <v>67</v>
      </c>
      <c r="AI31" s="4">
        <f t="shared" si="23"/>
        <v>2246.8884948602263</v>
      </c>
    </row>
    <row r="32" spans="1:35" x14ac:dyDescent="0.25">
      <c r="A32" s="16"/>
      <c r="B32" s="16"/>
      <c r="C32" s="24" t="s">
        <v>111</v>
      </c>
      <c r="D32" s="3"/>
      <c r="E32" s="3"/>
      <c r="F32" s="3"/>
      <c r="G32" s="3"/>
      <c r="H32" s="3"/>
      <c r="I32" s="3"/>
      <c r="J32" s="10"/>
      <c r="K32" s="31"/>
      <c r="L32" s="31"/>
      <c r="M32" s="31"/>
      <c r="N32" s="3"/>
      <c r="O32" s="12"/>
      <c r="P32" s="3"/>
      <c r="Q32" s="3"/>
      <c r="R32" s="3"/>
      <c r="S32" s="12"/>
      <c r="T32" s="4">
        <f t="shared" si="16"/>
        <v>0</v>
      </c>
      <c r="U32" s="4">
        <f t="shared" si="13"/>
        <v>0</v>
      </c>
      <c r="V32" s="4">
        <f t="shared" si="17"/>
        <v>0</v>
      </c>
      <c r="W32" s="4">
        <f t="shared" si="18"/>
        <v>0</v>
      </c>
      <c r="X32" s="4">
        <f t="shared" si="19"/>
        <v>0</v>
      </c>
      <c r="Y32" s="4">
        <f t="shared" si="20"/>
        <v>0</v>
      </c>
      <c r="Z32" s="31"/>
      <c r="AA32" s="31"/>
      <c r="AB32" s="31"/>
      <c r="AC32" s="31"/>
      <c r="AD32" s="31"/>
      <c r="AE32" s="31"/>
      <c r="AF32" s="4">
        <f t="shared" si="21"/>
        <v>9928.5565092675915</v>
      </c>
      <c r="AG32" s="4">
        <f t="shared" si="22"/>
        <v>9903.3967195514051</v>
      </c>
      <c r="AH32" s="23" t="s">
        <v>68</v>
      </c>
      <c r="AI32" s="4">
        <f t="shared" si="23"/>
        <v>2246.8884948602263</v>
      </c>
    </row>
    <row r="33" spans="1:35" ht="15.75" thickBot="1" x14ac:dyDescent="0.3">
      <c r="A33" s="16"/>
      <c r="B33" s="16"/>
      <c r="C33" s="16"/>
      <c r="J33" s="10"/>
      <c r="O33" s="12"/>
      <c r="S33" s="12"/>
      <c r="T33" s="4"/>
      <c r="U33" s="4"/>
      <c r="W33" s="4"/>
      <c r="X33" s="4"/>
      <c r="Y33" s="4"/>
      <c r="Z33" s="18"/>
      <c r="AA33" s="18"/>
      <c r="AC33" s="4"/>
      <c r="AD33" s="4"/>
      <c r="AE33" s="4"/>
      <c r="AF33" s="4"/>
      <c r="AG33" s="4"/>
      <c r="AH33" s="16"/>
    </row>
    <row r="34" spans="1:35" ht="15.75" thickBot="1" x14ac:dyDescent="0.3">
      <c r="A34" s="1">
        <v>2</v>
      </c>
      <c r="B34" s="1">
        <v>3</v>
      </c>
      <c r="C34" s="1">
        <v>4</v>
      </c>
      <c r="D34" s="55">
        <v>90</v>
      </c>
      <c r="E34" s="56">
        <v>23</v>
      </c>
      <c r="F34" s="56"/>
      <c r="G34" s="56">
        <v>104</v>
      </c>
      <c r="H34" s="56">
        <v>4</v>
      </c>
      <c r="I34" s="57"/>
      <c r="J34" s="46">
        <f>E$70*3600/4</f>
        <v>-14.999999999986358</v>
      </c>
      <c r="K34" s="55">
        <v>104</v>
      </c>
      <c r="L34" s="56">
        <v>3</v>
      </c>
      <c r="M34" s="57">
        <v>45</v>
      </c>
      <c r="N34" s="55">
        <v>210</v>
      </c>
      <c r="O34" s="59">
        <f t="shared" ref="O34:O67" si="24">K34+L34/60+M34/3600</f>
        <v>104.0625</v>
      </c>
      <c r="P34" s="56">
        <v>157</v>
      </c>
      <c r="Q34" s="56">
        <v>31</v>
      </c>
      <c r="R34" s="57">
        <v>30</v>
      </c>
      <c r="S34" s="12">
        <f>S18+180+O34-360</f>
        <v>157.52499999999998</v>
      </c>
      <c r="T34" s="4">
        <f>N34*SIN((D34+E34/60+F34/3600)*PI()/180)</f>
        <v>209.99530002459221</v>
      </c>
      <c r="U34" s="4">
        <f>N34*COS((D34+E34/60+F34/3600)*PI()/180)</f>
        <v>-1.4049795662228632</v>
      </c>
      <c r="V34" s="4"/>
      <c r="W34" s="4">
        <f t="shared" ref="W34" si="25">T34*COS((P34+Q34/60+R34/3600)*PI()/180)</f>
        <v>-194.04540556287949</v>
      </c>
      <c r="X34" s="4">
        <f t="shared" ref="X34" si="26">S34*SIN((P34+Q34/60+R34/3600)*PI()/180)</f>
        <v>60.218700706219643</v>
      </c>
      <c r="Y34" s="4"/>
      <c r="Z34" s="17">
        <f>Z$69*W34</f>
        <v>-6.5476262841480158E-3</v>
      </c>
      <c r="AA34" s="17">
        <f>X34*AA$69</f>
        <v>0.11757014413389073</v>
      </c>
      <c r="AC34" s="4">
        <f>W34+Z34</f>
        <v>-194.05195318916364</v>
      </c>
      <c r="AD34" s="4">
        <f>X34-AA34</f>
        <v>60.10113056208575</v>
      </c>
      <c r="AE34" s="4"/>
      <c r="AF34" s="4">
        <f>AF18+AB34+AC34</f>
        <v>9734.5045560784274</v>
      </c>
      <c r="AG34" s="4">
        <f>AG18+AD34+AE34</f>
        <v>9963.4978501134901</v>
      </c>
      <c r="AH34" s="23">
        <v>3</v>
      </c>
      <c r="AI34" s="4">
        <f>AI$18+U34</f>
        <v>2245.4835152940036</v>
      </c>
    </row>
    <row r="35" spans="1:35" x14ac:dyDescent="0.25">
      <c r="A35" s="16"/>
      <c r="B35" s="16"/>
      <c r="C35" s="16" t="s">
        <v>72</v>
      </c>
      <c r="D35" s="3"/>
      <c r="E35" s="3"/>
      <c r="F35" s="3"/>
      <c r="G35" s="3"/>
      <c r="H35" s="3"/>
      <c r="I35" s="3"/>
      <c r="J35" s="10"/>
      <c r="K35" s="31"/>
      <c r="L35" s="31"/>
      <c r="M35" s="31"/>
      <c r="N35" s="3"/>
      <c r="O35" s="12"/>
      <c r="P35" s="3"/>
      <c r="Q35" s="3"/>
      <c r="R35" s="3"/>
      <c r="S35" s="12"/>
      <c r="T35" s="4">
        <f t="shared" ref="T35:T47" si="27">N35*SIN((D35+E35/60+H35/3600)*PI()/180)</f>
        <v>0</v>
      </c>
      <c r="U35" s="4">
        <f t="shared" ref="U35:U47" si="28">N35*COS((D35+E35/60+F35/3600)*PI()/180)</f>
        <v>0</v>
      </c>
      <c r="V35" s="4">
        <f t="shared" ref="V35:V47" si="29">T35*COS((P35+Q35/60+R35/3600)*PI()/180)</f>
        <v>0</v>
      </c>
      <c r="W35" s="4">
        <f t="shared" ref="W35:W47" si="30">T35*COS((P35+Q35/60+R35/3600)*PI()/180)</f>
        <v>0</v>
      </c>
      <c r="X35" s="4">
        <f>T35*SIN((P35+Q35/60+R35/3600)*PI()/180)</f>
        <v>0</v>
      </c>
      <c r="Y35" s="4">
        <f t="shared" ref="Y35:Y47" si="31">T35*SIN((P35+Q35/60+R35/3600)*PI()/180)</f>
        <v>0</v>
      </c>
      <c r="Z35" s="31"/>
      <c r="AA35" s="31"/>
      <c r="AB35" s="31"/>
      <c r="AC35" s="31"/>
      <c r="AD35" s="31"/>
      <c r="AE35" s="31"/>
      <c r="AF35" s="4">
        <f>AF$34+V35+W35</f>
        <v>9734.5045560784274</v>
      </c>
      <c r="AG35" s="4">
        <f>AG$34+X35+Y35</f>
        <v>9963.4978501134901</v>
      </c>
      <c r="AH35" s="23" t="s">
        <v>69</v>
      </c>
      <c r="AI35" s="4">
        <f>AI$34+U35</f>
        <v>2245.4835152940036</v>
      </c>
    </row>
    <row r="36" spans="1:35" x14ac:dyDescent="0.25">
      <c r="A36" s="16"/>
      <c r="B36" s="16"/>
      <c r="C36" s="16" t="s">
        <v>73</v>
      </c>
      <c r="D36" s="3"/>
      <c r="E36" s="3"/>
      <c r="F36" s="3"/>
      <c r="G36" s="3"/>
      <c r="H36" s="3"/>
      <c r="I36" s="3"/>
      <c r="J36" s="10"/>
      <c r="K36" s="31"/>
      <c r="L36" s="31"/>
      <c r="M36" s="31"/>
      <c r="N36" s="3"/>
      <c r="O36" s="12"/>
      <c r="P36" s="3"/>
      <c r="Q36" s="3"/>
      <c r="R36" s="3"/>
      <c r="S36" s="12"/>
      <c r="T36" s="4">
        <f t="shared" si="27"/>
        <v>0</v>
      </c>
      <c r="U36" s="4">
        <f t="shared" si="28"/>
        <v>0</v>
      </c>
      <c r="V36" s="4">
        <f t="shared" si="29"/>
        <v>0</v>
      </c>
      <c r="W36" s="4">
        <f t="shared" si="30"/>
        <v>0</v>
      </c>
      <c r="X36" s="4">
        <f t="shared" ref="X36:X49" si="32">T36*SIN((P36+Q36/60+R36/3600)*PI()/180)</f>
        <v>0</v>
      </c>
      <c r="Y36" s="4">
        <f t="shared" si="31"/>
        <v>0</v>
      </c>
      <c r="Z36" s="31"/>
      <c r="AA36" s="31"/>
      <c r="AB36" s="31"/>
      <c r="AC36" s="31"/>
      <c r="AD36" s="31"/>
      <c r="AE36" s="31"/>
      <c r="AF36" s="4">
        <f t="shared" ref="AF36:AF47" si="33">AF$34+V36+W36</f>
        <v>9734.5045560784274</v>
      </c>
      <c r="AG36" s="4">
        <f t="shared" ref="AG36:AG47" si="34">AG$34+X36+Y36</f>
        <v>9963.4978501134901</v>
      </c>
      <c r="AH36" s="23" t="s">
        <v>70</v>
      </c>
      <c r="AI36" s="4">
        <f t="shared" ref="AI36:AI47" si="35">AI$34+U36</f>
        <v>2245.4835152940036</v>
      </c>
    </row>
    <row r="37" spans="1:35" x14ac:dyDescent="0.25">
      <c r="A37" s="16"/>
      <c r="B37" s="16"/>
      <c r="C37" s="24" t="s">
        <v>74</v>
      </c>
      <c r="D37" s="3"/>
      <c r="E37" s="3"/>
      <c r="F37" s="3"/>
      <c r="G37" s="3"/>
      <c r="H37" s="3"/>
      <c r="I37" s="3"/>
      <c r="J37" s="10"/>
      <c r="K37" s="31"/>
      <c r="L37" s="31"/>
      <c r="M37" s="31"/>
      <c r="N37" s="3"/>
      <c r="O37" s="12"/>
      <c r="P37" s="3"/>
      <c r="Q37" s="3"/>
      <c r="R37" s="3"/>
      <c r="S37" s="12"/>
      <c r="T37" s="4">
        <f t="shared" si="27"/>
        <v>0</v>
      </c>
      <c r="U37" s="4">
        <f t="shared" si="28"/>
        <v>0</v>
      </c>
      <c r="V37" s="4">
        <f t="shared" si="29"/>
        <v>0</v>
      </c>
      <c r="W37" s="4">
        <f t="shared" si="30"/>
        <v>0</v>
      </c>
      <c r="X37" s="4">
        <f t="shared" si="32"/>
        <v>0</v>
      </c>
      <c r="Y37" s="4">
        <f t="shared" si="31"/>
        <v>0</v>
      </c>
      <c r="Z37" s="31"/>
      <c r="AA37" s="31"/>
      <c r="AB37" s="31"/>
      <c r="AC37" s="31"/>
      <c r="AD37" s="31"/>
      <c r="AE37" s="31"/>
      <c r="AF37" s="4">
        <f t="shared" si="33"/>
        <v>9734.5045560784274</v>
      </c>
      <c r="AG37" s="4">
        <f t="shared" si="34"/>
        <v>9963.4978501134901</v>
      </c>
      <c r="AH37" s="23" t="s">
        <v>71</v>
      </c>
      <c r="AI37" s="4">
        <f t="shared" si="35"/>
        <v>2245.4835152940036</v>
      </c>
    </row>
    <row r="38" spans="1:35" x14ac:dyDescent="0.25">
      <c r="A38" s="16"/>
      <c r="B38" s="16"/>
      <c r="C38" s="24" t="s">
        <v>75</v>
      </c>
      <c r="D38" s="3"/>
      <c r="E38" s="3"/>
      <c r="F38" s="3"/>
      <c r="G38" s="3"/>
      <c r="H38" s="3"/>
      <c r="I38" s="3"/>
      <c r="J38" s="10"/>
      <c r="K38" s="31"/>
      <c r="L38" s="31"/>
      <c r="M38" s="31"/>
      <c r="N38" s="3"/>
      <c r="O38" s="12"/>
      <c r="P38" s="3"/>
      <c r="Q38" s="3"/>
      <c r="R38" s="3"/>
      <c r="S38" s="12"/>
      <c r="T38" s="4">
        <f t="shared" si="27"/>
        <v>0</v>
      </c>
      <c r="U38" s="4">
        <f t="shared" si="28"/>
        <v>0</v>
      </c>
      <c r="V38" s="4">
        <f t="shared" si="29"/>
        <v>0</v>
      </c>
      <c r="W38" s="4">
        <f t="shared" si="30"/>
        <v>0</v>
      </c>
      <c r="X38" s="4">
        <f t="shared" si="32"/>
        <v>0</v>
      </c>
      <c r="Y38" s="4">
        <f t="shared" si="31"/>
        <v>0</v>
      </c>
      <c r="Z38" s="31"/>
      <c r="AA38" s="31"/>
      <c r="AB38" s="31"/>
      <c r="AC38" s="31"/>
      <c r="AD38" s="31"/>
      <c r="AE38" s="31"/>
      <c r="AF38" s="4">
        <f t="shared" si="33"/>
        <v>9734.5045560784274</v>
      </c>
      <c r="AG38" s="4">
        <f t="shared" si="34"/>
        <v>9963.4978501134901</v>
      </c>
      <c r="AH38" s="23" t="s">
        <v>72</v>
      </c>
      <c r="AI38" s="4">
        <f t="shared" si="35"/>
        <v>2245.4835152940036</v>
      </c>
    </row>
    <row r="39" spans="1:35" x14ac:dyDescent="0.25">
      <c r="A39" s="16"/>
      <c r="B39" s="16"/>
      <c r="C39" s="24" t="s">
        <v>76</v>
      </c>
      <c r="D39" s="3"/>
      <c r="E39" s="3"/>
      <c r="F39" s="3"/>
      <c r="G39" s="3"/>
      <c r="H39" s="3"/>
      <c r="I39" s="3"/>
      <c r="J39" s="10"/>
      <c r="K39" s="31"/>
      <c r="L39" s="31"/>
      <c r="M39" s="31"/>
      <c r="N39" s="3"/>
      <c r="O39" s="12"/>
      <c r="P39" s="3"/>
      <c r="Q39" s="3"/>
      <c r="R39" s="3"/>
      <c r="S39" s="12"/>
      <c r="T39" s="4">
        <f t="shared" si="27"/>
        <v>0</v>
      </c>
      <c r="U39" s="4">
        <f t="shared" si="28"/>
        <v>0</v>
      </c>
      <c r="V39" s="4">
        <f t="shared" si="29"/>
        <v>0</v>
      </c>
      <c r="W39" s="4">
        <f t="shared" si="30"/>
        <v>0</v>
      </c>
      <c r="X39" s="4">
        <f t="shared" si="32"/>
        <v>0</v>
      </c>
      <c r="Y39" s="4">
        <f t="shared" si="31"/>
        <v>0</v>
      </c>
      <c r="Z39" s="31"/>
      <c r="AA39" s="31"/>
      <c r="AB39" s="31"/>
      <c r="AC39" s="31"/>
      <c r="AD39" s="31"/>
      <c r="AE39" s="31"/>
      <c r="AF39" s="4">
        <f t="shared" si="33"/>
        <v>9734.5045560784274</v>
      </c>
      <c r="AG39" s="4">
        <f t="shared" si="34"/>
        <v>9963.4978501134901</v>
      </c>
      <c r="AH39" s="23" t="s">
        <v>73</v>
      </c>
      <c r="AI39" s="4">
        <f t="shared" si="35"/>
        <v>2245.4835152940036</v>
      </c>
    </row>
    <row r="40" spans="1:35" x14ac:dyDescent="0.25">
      <c r="A40" s="16"/>
      <c r="B40" s="16"/>
      <c r="C40" s="24" t="s">
        <v>77</v>
      </c>
      <c r="D40" s="3"/>
      <c r="E40" s="3"/>
      <c r="F40" s="3"/>
      <c r="G40" s="3"/>
      <c r="H40" s="3"/>
      <c r="I40" s="3"/>
      <c r="J40" s="10"/>
      <c r="K40" s="31"/>
      <c r="L40" s="31"/>
      <c r="M40" s="31"/>
      <c r="N40" s="3"/>
      <c r="O40" s="12"/>
      <c r="P40" s="3"/>
      <c r="Q40" s="3"/>
      <c r="R40" s="3"/>
      <c r="S40" s="12"/>
      <c r="T40" s="4">
        <f t="shared" si="27"/>
        <v>0</v>
      </c>
      <c r="U40" s="4">
        <f t="shared" si="28"/>
        <v>0</v>
      </c>
      <c r="V40" s="4">
        <f t="shared" si="29"/>
        <v>0</v>
      </c>
      <c r="W40" s="4">
        <f t="shared" si="30"/>
        <v>0</v>
      </c>
      <c r="X40" s="4">
        <f t="shared" si="32"/>
        <v>0</v>
      </c>
      <c r="Y40" s="4">
        <f t="shared" si="31"/>
        <v>0</v>
      </c>
      <c r="Z40" s="31"/>
      <c r="AA40" s="31"/>
      <c r="AB40" s="31"/>
      <c r="AC40" s="31"/>
      <c r="AD40" s="31"/>
      <c r="AE40" s="31"/>
      <c r="AF40" s="4">
        <f t="shared" si="33"/>
        <v>9734.5045560784274</v>
      </c>
      <c r="AG40" s="4">
        <f t="shared" si="34"/>
        <v>9963.4978501134901</v>
      </c>
      <c r="AH40" s="23" t="s">
        <v>74</v>
      </c>
      <c r="AI40" s="4">
        <f t="shared" si="35"/>
        <v>2245.4835152940036</v>
      </c>
    </row>
    <row r="41" spans="1:35" x14ac:dyDescent="0.25">
      <c r="A41" s="16"/>
      <c r="B41" s="16"/>
      <c r="C41" s="24" t="s">
        <v>78</v>
      </c>
      <c r="D41" s="3"/>
      <c r="E41" s="3"/>
      <c r="F41" s="3"/>
      <c r="G41" s="3"/>
      <c r="H41" s="3"/>
      <c r="I41" s="3"/>
      <c r="J41" s="10"/>
      <c r="K41" s="31"/>
      <c r="L41" s="31"/>
      <c r="M41" s="31"/>
      <c r="N41" s="3"/>
      <c r="O41" s="12"/>
      <c r="P41" s="3"/>
      <c r="Q41" s="3"/>
      <c r="R41" s="3"/>
      <c r="S41" s="12"/>
      <c r="T41" s="4">
        <f t="shared" si="27"/>
        <v>0</v>
      </c>
      <c r="U41" s="4">
        <f t="shared" si="28"/>
        <v>0</v>
      </c>
      <c r="V41" s="4">
        <f t="shared" si="29"/>
        <v>0</v>
      </c>
      <c r="W41" s="4">
        <f t="shared" si="30"/>
        <v>0</v>
      </c>
      <c r="X41" s="4">
        <f t="shared" si="32"/>
        <v>0</v>
      </c>
      <c r="Y41" s="4">
        <f t="shared" si="31"/>
        <v>0</v>
      </c>
      <c r="Z41" s="31"/>
      <c r="AA41" s="31"/>
      <c r="AB41" s="31"/>
      <c r="AC41" s="31"/>
      <c r="AD41" s="31"/>
      <c r="AE41" s="31"/>
      <c r="AF41" s="4">
        <f t="shared" si="33"/>
        <v>9734.5045560784274</v>
      </c>
      <c r="AG41" s="4">
        <f t="shared" si="34"/>
        <v>9963.4978501134901</v>
      </c>
      <c r="AH41" s="23" t="s">
        <v>75</v>
      </c>
      <c r="AI41" s="4">
        <f t="shared" si="35"/>
        <v>2245.4835152940036</v>
      </c>
    </row>
    <row r="42" spans="1:35" x14ac:dyDescent="0.25">
      <c r="A42" s="16"/>
      <c r="B42" s="16"/>
      <c r="C42" s="24" t="s">
        <v>79</v>
      </c>
      <c r="D42" s="3"/>
      <c r="E42" s="3"/>
      <c r="F42" s="3"/>
      <c r="G42" s="3"/>
      <c r="H42" s="3"/>
      <c r="I42" s="3"/>
      <c r="J42" s="10"/>
      <c r="K42" s="31"/>
      <c r="L42" s="31"/>
      <c r="M42" s="31"/>
      <c r="N42" s="3"/>
      <c r="O42" s="12"/>
      <c r="P42" s="3"/>
      <c r="Q42" s="3"/>
      <c r="R42" s="3"/>
      <c r="S42" s="12"/>
      <c r="T42" s="4">
        <f t="shared" si="27"/>
        <v>0</v>
      </c>
      <c r="U42" s="4">
        <f t="shared" si="28"/>
        <v>0</v>
      </c>
      <c r="V42" s="4">
        <f t="shared" si="29"/>
        <v>0</v>
      </c>
      <c r="W42" s="4">
        <f t="shared" si="30"/>
        <v>0</v>
      </c>
      <c r="X42" s="4">
        <f t="shared" si="32"/>
        <v>0</v>
      </c>
      <c r="Y42" s="4">
        <f t="shared" si="31"/>
        <v>0</v>
      </c>
      <c r="Z42" s="31"/>
      <c r="AA42" s="31"/>
      <c r="AB42" s="31"/>
      <c r="AC42" s="31"/>
      <c r="AD42" s="31"/>
      <c r="AE42" s="31"/>
      <c r="AF42" s="4">
        <f t="shared" si="33"/>
        <v>9734.5045560784274</v>
      </c>
      <c r="AG42" s="4">
        <f t="shared" si="34"/>
        <v>9963.4978501134901</v>
      </c>
      <c r="AH42" s="23" t="s">
        <v>76</v>
      </c>
      <c r="AI42" s="4">
        <f t="shared" si="35"/>
        <v>2245.4835152940036</v>
      </c>
    </row>
    <row r="43" spans="1:35" x14ac:dyDescent="0.25">
      <c r="A43" s="16"/>
      <c r="B43" s="16"/>
      <c r="C43" s="24" t="s">
        <v>80</v>
      </c>
      <c r="D43" s="3"/>
      <c r="E43" s="3"/>
      <c r="F43" s="3"/>
      <c r="G43" s="3"/>
      <c r="H43" s="3"/>
      <c r="I43" s="3"/>
      <c r="J43" s="10"/>
      <c r="K43" s="31"/>
      <c r="L43" s="31"/>
      <c r="M43" s="31"/>
      <c r="N43" s="3"/>
      <c r="O43" s="12"/>
      <c r="P43" s="3"/>
      <c r="Q43" s="3"/>
      <c r="R43" s="3"/>
      <c r="S43" s="12"/>
      <c r="T43" s="4">
        <f t="shared" si="27"/>
        <v>0</v>
      </c>
      <c r="U43" s="4">
        <f t="shared" si="28"/>
        <v>0</v>
      </c>
      <c r="V43" s="4">
        <f t="shared" si="29"/>
        <v>0</v>
      </c>
      <c r="W43" s="4">
        <f t="shared" si="30"/>
        <v>0</v>
      </c>
      <c r="X43" s="4">
        <f t="shared" si="32"/>
        <v>0</v>
      </c>
      <c r="Y43" s="4">
        <f t="shared" si="31"/>
        <v>0</v>
      </c>
      <c r="Z43" s="31"/>
      <c r="AA43" s="31"/>
      <c r="AB43" s="31"/>
      <c r="AC43" s="31"/>
      <c r="AD43" s="31"/>
      <c r="AE43" s="31"/>
      <c r="AF43" s="4">
        <f t="shared" si="33"/>
        <v>9734.5045560784274</v>
      </c>
      <c r="AG43" s="4">
        <f t="shared" si="34"/>
        <v>9963.4978501134901</v>
      </c>
      <c r="AH43" s="23" t="s">
        <v>77</v>
      </c>
      <c r="AI43" s="4">
        <f t="shared" si="35"/>
        <v>2245.4835152940036</v>
      </c>
    </row>
    <row r="44" spans="1:35" x14ac:dyDescent="0.25">
      <c r="A44" s="16"/>
      <c r="B44" s="16"/>
      <c r="C44" s="24" t="s">
        <v>81</v>
      </c>
      <c r="D44" s="3"/>
      <c r="E44" s="3"/>
      <c r="F44" s="3"/>
      <c r="G44" s="3"/>
      <c r="H44" s="3"/>
      <c r="I44" s="3"/>
      <c r="J44" s="10"/>
      <c r="K44" s="31"/>
      <c r="L44" s="31"/>
      <c r="M44" s="31"/>
      <c r="N44" s="3"/>
      <c r="O44" s="12"/>
      <c r="P44" s="3"/>
      <c r="Q44" s="3"/>
      <c r="R44" s="3"/>
      <c r="S44" s="12"/>
      <c r="T44" s="4">
        <f t="shared" si="27"/>
        <v>0</v>
      </c>
      <c r="U44" s="4">
        <f t="shared" si="28"/>
        <v>0</v>
      </c>
      <c r="V44" s="4">
        <f t="shared" si="29"/>
        <v>0</v>
      </c>
      <c r="W44" s="4">
        <f t="shared" si="30"/>
        <v>0</v>
      </c>
      <c r="X44" s="4">
        <f t="shared" si="32"/>
        <v>0</v>
      </c>
      <c r="Y44" s="4">
        <f t="shared" si="31"/>
        <v>0</v>
      </c>
      <c r="Z44" s="31"/>
      <c r="AA44" s="31"/>
      <c r="AB44" s="31"/>
      <c r="AC44" s="31"/>
      <c r="AD44" s="31"/>
      <c r="AE44" s="31"/>
      <c r="AF44" s="4">
        <f t="shared" si="33"/>
        <v>9734.5045560784274</v>
      </c>
      <c r="AG44" s="4">
        <f t="shared" si="34"/>
        <v>9963.4978501134901</v>
      </c>
      <c r="AH44" s="23" t="s">
        <v>78</v>
      </c>
      <c r="AI44" s="4">
        <f t="shared" si="35"/>
        <v>2245.4835152940036</v>
      </c>
    </row>
    <row r="45" spans="1:35" x14ac:dyDescent="0.25">
      <c r="A45" s="16"/>
      <c r="B45" s="16"/>
      <c r="C45" s="16" t="s">
        <v>112</v>
      </c>
      <c r="D45" s="3"/>
      <c r="E45" s="3"/>
      <c r="F45" s="3"/>
      <c r="G45" s="3"/>
      <c r="H45" s="3"/>
      <c r="I45" s="3"/>
      <c r="J45" s="10"/>
      <c r="K45" s="31"/>
      <c r="L45" s="31"/>
      <c r="M45" s="31"/>
      <c r="N45" s="3"/>
      <c r="O45" s="12"/>
      <c r="P45" s="3"/>
      <c r="Q45" s="3"/>
      <c r="R45" s="3"/>
      <c r="S45" s="12"/>
      <c r="T45" s="4">
        <f t="shared" si="27"/>
        <v>0</v>
      </c>
      <c r="U45" s="4">
        <f t="shared" si="28"/>
        <v>0</v>
      </c>
      <c r="V45" s="4">
        <f t="shared" si="29"/>
        <v>0</v>
      </c>
      <c r="W45" s="4">
        <f t="shared" si="30"/>
        <v>0</v>
      </c>
      <c r="X45" s="4">
        <f t="shared" si="32"/>
        <v>0</v>
      </c>
      <c r="Y45" s="4">
        <f t="shared" si="31"/>
        <v>0</v>
      </c>
      <c r="Z45" s="31"/>
      <c r="AA45" s="31"/>
      <c r="AB45" s="31"/>
      <c r="AC45" s="31"/>
      <c r="AD45" s="31"/>
      <c r="AE45" s="31"/>
      <c r="AF45" s="4">
        <f t="shared" si="33"/>
        <v>9734.5045560784274</v>
      </c>
      <c r="AG45" s="4">
        <f t="shared" si="34"/>
        <v>9963.4978501134901</v>
      </c>
      <c r="AH45" s="23" t="s">
        <v>79</v>
      </c>
      <c r="AI45" s="4">
        <f t="shared" si="35"/>
        <v>2245.4835152940036</v>
      </c>
    </row>
    <row r="46" spans="1:35" x14ac:dyDescent="0.25">
      <c r="A46" s="16"/>
      <c r="B46" s="16"/>
      <c r="C46" s="16" t="s">
        <v>113</v>
      </c>
      <c r="D46" s="3"/>
      <c r="E46" s="3"/>
      <c r="F46" s="3"/>
      <c r="G46" s="3"/>
      <c r="H46" s="3"/>
      <c r="I46" s="3"/>
      <c r="J46" s="10"/>
      <c r="K46" s="31"/>
      <c r="L46" s="31"/>
      <c r="M46" s="31"/>
      <c r="N46" s="3"/>
      <c r="O46" s="12"/>
      <c r="P46" s="3"/>
      <c r="Q46" s="3"/>
      <c r="R46" s="3"/>
      <c r="S46" s="12"/>
      <c r="T46" s="4">
        <f t="shared" si="27"/>
        <v>0</v>
      </c>
      <c r="U46" s="4">
        <f t="shared" si="28"/>
        <v>0</v>
      </c>
      <c r="V46" s="4">
        <f t="shared" si="29"/>
        <v>0</v>
      </c>
      <c r="W46" s="4">
        <f t="shared" si="30"/>
        <v>0</v>
      </c>
      <c r="X46" s="4">
        <f t="shared" si="32"/>
        <v>0</v>
      </c>
      <c r="Y46" s="4">
        <f t="shared" si="31"/>
        <v>0</v>
      </c>
      <c r="Z46" s="31"/>
      <c r="AA46" s="31"/>
      <c r="AB46" s="31"/>
      <c r="AC46" s="31"/>
      <c r="AD46" s="31"/>
      <c r="AE46" s="31"/>
      <c r="AF46" s="4">
        <f t="shared" si="33"/>
        <v>9734.5045560784274</v>
      </c>
      <c r="AG46" s="4">
        <f t="shared" si="34"/>
        <v>9963.4978501134901</v>
      </c>
      <c r="AH46" s="23" t="s">
        <v>80</v>
      </c>
      <c r="AI46" s="4">
        <f t="shared" si="35"/>
        <v>2245.4835152940036</v>
      </c>
    </row>
    <row r="47" spans="1:35" x14ac:dyDescent="0.25">
      <c r="A47" s="16"/>
      <c r="B47" s="16"/>
      <c r="C47" s="24" t="s">
        <v>112</v>
      </c>
      <c r="D47" s="3"/>
      <c r="E47" s="3"/>
      <c r="F47" s="3"/>
      <c r="G47" s="3"/>
      <c r="H47" s="3"/>
      <c r="I47" s="3"/>
      <c r="J47" s="10"/>
      <c r="K47" s="31"/>
      <c r="L47" s="31"/>
      <c r="M47" s="31"/>
      <c r="N47" s="3"/>
      <c r="O47" s="12"/>
      <c r="P47" s="3"/>
      <c r="Q47" s="3"/>
      <c r="R47" s="3"/>
      <c r="S47" s="12"/>
      <c r="T47" s="4">
        <f t="shared" si="27"/>
        <v>0</v>
      </c>
      <c r="U47" s="4">
        <f t="shared" si="28"/>
        <v>0</v>
      </c>
      <c r="V47" s="4">
        <f t="shared" si="29"/>
        <v>0</v>
      </c>
      <c r="W47" s="4">
        <f t="shared" si="30"/>
        <v>0</v>
      </c>
      <c r="X47" s="4">
        <f t="shared" si="32"/>
        <v>0</v>
      </c>
      <c r="Y47" s="4">
        <f t="shared" si="31"/>
        <v>0</v>
      </c>
      <c r="Z47" s="31"/>
      <c r="AA47" s="31"/>
      <c r="AB47" s="31"/>
      <c r="AC47" s="31"/>
      <c r="AD47" s="31"/>
      <c r="AE47" s="31"/>
      <c r="AF47" s="4">
        <f t="shared" si="33"/>
        <v>9734.5045560784274</v>
      </c>
      <c r="AG47" s="4">
        <f t="shared" si="34"/>
        <v>9963.4978501134901</v>
      </c>
      <c r="AH47" s="23" t="s">
        <v>81</v>
      </c>
      <c r="AI47" s="4">
        <f t="shared" si="35"/>
        <v>2245.4835152940036</v>
      </c>
    </row>
    <row r="48" spans="1:35" ht="15.75" thickBot="1" x14ac:dyDescent="0.3">
      <c r="A48" s="16"/>
      <c r="B48" s="16"/>
      <c r="C48" s="16"/>
      <c r="J48" s="10"/>
      <c r="O48" s="12"/>
      <c r="S48" s="12"/>
      <c r="T48" s="4"/>
      <c r="U48" s="4"/>
      <c r="V48" s="4"/>
      <c r="X48" s="4"/>
      <c r="Y48" s="4"/>
      <c r="Z48" s="18"/>
      <c r="AA48" s="18"/>
      <c r="AB48" s="4"/>
      <c r="AC48" s="4"/>
      <c r="AD48" s="4"/>
      <c r="AE48" s="4"/>
      <c r="AF48" s="4"/>
      <c r="AG48" s="4"/>
      <c r="AH48" s="16"/>
    </row>
    <row r="49" spans="1:35" ht="15.75" thickBot="1" x14ac:dyDescent="0.3">
      <c r="A49" s="1">
        <v>3</v>
      </c>
      <c r="B49" s="1">
        <v>4</v>
      </c>
      <c r="C49" s="1">
        <v>1</v>
      </c>
      <c r="D49" s="55">
        <v>89</v>
      </c>
      <c r="E49" s="56">
        <v>28</v>
      </c>
      <c r="F49" s="56"/>
      <c r="G49" s="56">
        <v>79</v>
      </c>
      <c r="H49" s="56">
        <v>35</v>
      </c>
      <c r="I49" s="57"/>
      <c r="J49" s="46">
        <f>E$70*3600/4</f>
        <v>-14.999999999986358</v>
      </c>
      <c r="K49" s="55">
        <v>79</v>
      </c>
      <c r="L49" s="56">
        <v>34</v>
      </c>
      <c r="M49" s="57">
        <v>45</v>
      </c>
      <c r="N49" s="55">
        <v>185</v>
      </c>
      <c r="O49" s="59">
        <f t="shared" si="24"/>
        <v>79.579166666666666</v>
      </c>
      <c r="P49" s="56">
        <v>57</v>
      </c>
      <c r="Q49" s="56">
        <v>5</v>
      </c>
      <c r="R49" s="57">
        <v>15</v>
      </c>
      <c r="S49" s="12" t="e">
        <f>#REF!+180+O49</f>
        <v>#REF!</v>
      </c>
      <c r="T49" s="4">
        <f>N49*SIN((D49+E49/60+F49/3600)*PI()/180)</f>
        <v>184.99198523509295</v>
      </c>
      <c r="U49" s="4">
        <f>N49*COS((D49+E49/60+F49/3600)*PI()/180)</f>
        <v>1.7220333269561083</v>
      </c>
      <c r="V49" s="4">
        <f>$T49*COS(($P49+$Q49/60+R49/3600)*PI()/180)</f>
        <v>100.51680364382317</v>
      </c>
      <c r="W49" s="4"/>
      <c r="X49" s="4">
        <f t="shared" si="32"/>
        <v>155.30101991439059</v>
      </c>
      <c r="Y49" s="4"/>
      <c r="Z49" s="17">
        <f>Z$69*V49</f>
        <v>3.391713726113306E-3</v>
      </c>
      <c r="AA49" s="17">
        <f>Y49*AA$69</f>
        <v>0</v>
      </c>
      <c r="AB49" s="4">
        <f t="shared" ref="AB49:AB67" si="36">V49-Z49</f>
        <v>100.51341193009705</v>
      </c>
      <c r="AD49" s="4"/>
      <c r="AE49" s="4">
        <f>Y49+AA49</f>
        <v>0</v>
      </c>
      <c r="AF49" s="4">
        <f>AF$34+AB49+AC49</f>
        <v>9835.0179680085239</v>
      </c>
      <c r="AG49" s="4">
        <f>AG34+AD49+AE49</f>
        <v>9963.4978501134901</v>
      </c>
      <c r="AH49" s="23">
        <v>5</v>
      </c>
      <c r="AI49" s="4">
        <f>AI34+U49</f>
        <v>2247.2055486209597</v>
      </c>
    </row>
    <row r="50" spans="1:35" x14ac:dyDescent="0.25">
      <c r="A50" s="16"/>
      <c r="B50" s="16"/>
      <c r="C50" s="22" t="s">
        <v>82</v>
      </c>
      <c r="D50" s="3"/>
      <c r="E50" s="3"/>
      <c r="F50" s="3"/>
      <c r="G50" s="3"/>
      <c r="H50" s="3"/>
      <c r="I50" s="3"/>
      <c r="J50" s="10"/>
      <c r="K50" s="31"/>
      <c r="L50" s="31"/>
      <c r="M50" s="31"/>
      <c r="N50" s="3"/>
      <c r="O50" s="12"/>
      <c r="P50" s="3"/>
      <c r="Q50" s="3"/>
      <c r="R50" s="3"/>
      <c r="S50" s="12"/>
      <c r="T50" s="4">
        <f t="shared" ref="T49:T67" si="37">N50*SIN((D50+E50/60+H50/3600)*PI()/180)</f>
        <v>0</v>
      </c>
      <c r="U50" s="4">
        <f t="shared" ref="U50:U65" si="38">N50*COS((D50+E50/60+F50/3600)*PI()/180)</f>
        <v>0</v>
      </c>
      <c r="V50" s="4">
        <f t="shared" ref="V50" si="39">T50*COS((P50+Q50/60+R50/3600)*PI()/180)</f>
        <v>0</v>
      </c>
      <c r="W50" s="4">
        <f t="shared" ref="W50" si="40">T50*COS((P50+Q50/60+R50/3600)*PI()/180)</f>
        <v>0</v>
      </c>
      <c r="X50" s="4">
        <f>T50*SIN((P50+Q50/60+R50/3600)*PI()/180)</f>
        <v>0</v>
      </c>
      <c r="Y50" s="4">
        <f t="shared" ref="Y50" si="41">T50*SIN((P50+Q50/60+R50/3600)*PI()/180)</f>
        <v>0</v>
      </c>
      <c r="Z50" s="31"/>
      <c r="AA50" s="31"/>
      <c r="AB50" s="31"/>
      <c r="AC50" s="31"/>
      <c r="AD50" s="31"/>
      <c r="AE50" s="31"/>
      <c r="AF50" s="4">
        <f>AF$49+AB50+AC50</f>
        <v>9835.0179680085239</v>
      </c>
      <c r="AG50" s="4">
        <f>AG$49+AD50+AE50</f>
        <v>9963.4978501134901</v>
      </c>
      <c r="AH50" s="23" t="s">
        <v>92</v>
      </c>
      <c r="AI50" s="4">
        <f>AI$49+U50</f>
        <v>2247.2055486209597</v>
      </c>
    </row>
    <row r="51" spans="1:35" x14ac:dyDescent="0.25">
      <c r="A51" s="16"/>
      <c r="B51" s="16"/>
      <c r="C51" s="22" t="s">
        <v>83</v>
      </c>
      <c r="D51" s="3"/>
      <c r="E51" s="3"/>
      <c r="F51" s="3"/>
      <c r="G51" s="3"/>
      <c r="H51" s="3"/>
      <c r="I51" s="3"/>
      <c r="J51" s="10"/>
      <c r="K51" s="31"/>
      <c r="L51" s="31"/>
      <c r="M51" s="31"/>
      <c r="N51" s="3"/>
      <c r="O51" s="12"/>
      <c r="P51" s="3"/>
      <c r="Q51" s="3"/>
      <c r="R51" s="3"/>
      <c r="S51" s="12"/>
      <c r="T51" s="4">
        <f t="shared" ref="T51:T65" si="42">N51*SIN((D51+E51/60+H51/3600)*PI()/180)</f>
        <v>0</v>
      </c>
      <c r="U51" s="4">
        <f t="shared" si="38"/>
        <v>0</v>
      </c>
      <c r="V51" s="4">
        <f t="shared" ref="V51:V65" si="43">T51*COS((P51+Q51/60+R51/3600)*PI()/180)</f>
        <v>0</v>
      </c>
      <c r="W51" s="4">
        <f t="shared" ref="W51:W65" si="44">T51*COS((P51+Q51/60+R51/3600)*PI()/180)</f>
        <v>0</v>
      </c>
      <c r="X51" s="4">
        <f t="shared" ref="X51:X65" si="45">T51*SIN((P51+Q51/60+R51/3600)*PI()/180)</f>
        <v>0</v>
      </c>
      <c r="Y51" s="4">
        <f t="shared" ref="Y51:Y67" si="46">T51*SIN((P51+Q51/60+R51/3600)*PI()/180)</f>
        <v>0</v>
      </c>
      <c r="Z51" s="31"/>
      <c r="AA51" s="31"/>
      <c r="AB51" s="31"/>
      <c r="AC51" s="31"/>
      <c r="AD51" s="31"/>
      <c r="AE51" s="31"/>
      <c r="AF51" s="4">
        <f t="shared" ref="AF51:AF65" si="47">AF$49+AB51+AC51</f>
        <v>9835.0179680085239</v>
      </c>
      <c r="AG51" s="4">
        <f t="shared" ref="AG51:AG65" si="48">AG$49+AD51+AE51</f>
        <v>9963.4978501134901</v>
      </c>
      <c r="AH51" s="23" t="s">
        <v>93</v>
      </c>
      <c r="AI51" s="4">
        <f t="shared" ref="AI51:AI65" si="49">AI$49+U51</f>
        <v>2247.2055486209597</v>
      </c>
    </row>
    <row r="52" spans="1:35" x14ac:dyDescent="0.25">
      <c r="A52" s="16"/>
      <c r="B52" s="16"/>
      <c r="C52" s="22" t="s">
        <v>84</v>
      </c>
      <c r="D52" s="3"/>
      <c r="E52" s="3"/>
      <c r="F52" s="3"/>
      <c r="G52" s="3"/>
      <c r="H52" s="3"/>
      <c r="I52" s="3"/>
      <c r="J52" s="10"/>
      <c r="K52" s="31"/>
      <c r="L52" s="31"/>
      <c r="M52" s="31"/>
      <c r="N52" s="3"/>
      <c r="O52" s="12"/>
      <c r="P52" s="3"/>
      <c r="Q52" s="3"/>
      <c r="R52" s="3"/>
      <c r="S52" s="12"/>
      <c r="T52" s="4">
        <f t="shared" si="42"/>
        <v>0</v>
      </c>
      <c r="U52" s="4">
        <f t="shared" si="38"/>
        <v>0</v>
      </c>
      <c r="V52" s="4">
        <f t="shared" si="43"/>
        <v>0</v>
      </c>
      <c r="W52" s="4">
        <f t="shared" si="44"/>
        <v>0</v>
      </c>
      <c r="X52" s="4">
        <f t="shared" si="45"/>
        <v>0</v>
      </c>
      <c r="Y52" s="4">
        <f t="shared" si="46"/>
        <v>0</v>
      </c>
      <c r="Z52" s="31"/>
      <c r="AA52" s="31"/>
      <c r="AB52" s="31"/>
      <c r="AC52" s="31"/>
      <c r="AD52" s="31"/>
      <c r="AE52" s="31"/>
      <c r="AF52" s="4">
        <f t="shared" si="47"/>
        <v>9835.0179680085239</v>
      </c>
      <c r="AG52" s="4">
        <f t="shared" si="48"/>
        <v>9963.4978501134901</v>
      </c>
      <c r="AH52" s="23" t="s">
        <v>94</v>
      </c>
      <c r="AI52" s="4">
        <f t="shared" si="49"/>
        <v>2247.2055486209597</v>
      </c>
    </row>
    <row r="53" spans="1:35" x14ac:dyDescent="0.25">
      <c r="A53" s="16"/>
      <c r="B53" s="16"/>
      <c r="C53" s="22" t="s">
        <v>85</v>
      </c>
      <c r="D53" s="3"/>
      <c r="E53" s="3"/>
      <c r="F53" s="3"/>
      <c r="G53" s="3"/>
      <c r="H53" s="3"/>
      <c r="I53" s="3"/>
      <c r="J53" s="10"/>
      <c r="K53" s="31"/>
      <c r="L53" s="31"/>
      <c r="M53" s="31"/>
      <c r="N53" s="3"/>
      <c r="O53" s="12"/>
      <c r="P53" s="3"/>
      <c r="Q53" s="3"/>
      <c r="R53" s="3"/>
      <c r="S53" s="12"/>
      <c r="T53" s="4">
        <f t="shared" si="42"/>
        <v>0</v>
      </c>
      <c r="U53" s="4">
        <f t="shared" si="38"/>
        <v>0</v>
      </c>
      <c r="V53" s="4">
        <f t="shared" si="43"/>
        <v>0</v>
      </c>
      <c r="W53" s="4">
        <f t="shared" si="44"/>
        <v>0</v>
      </c>
      <c r="X53" s="4">
        <f t="shared" si="45"/>
        <v>0</v>
      </c>
      <c r="Y53" s="4">
        <f t="shared" si="46"/>
        <v>0</v>
      </c>
      <c r="Z53" s="31"/>
      <c r="AA53" s="31"/>
      <c r="AB53" s="31"/>
      <c r="AC53" s="31"/>
      <c r="AD53" s="31"/>
      <c r="AE53" s="31"/>
      <c r="AF53" s="4">
        <f t="shared" si="47"/>
        <v>9835.0179680085239</v>
      </c>
      <c r="AG53" s="4">
        <f t="shared" si="48"/>
        <v>9963.4978501134901</v>
      </c>
      <c r="AH53" s="23" t="s">
        <v>95</v>
      </c>
      <c r="AI53" s="4">
        <f t="shared" si="49"/>
        <v>2247.2055486209597</v>
      </c>
    </row>
    <row r="54" spans="1:35" x14ac:dyDescent="0.25">
      <c r="A54" s="16"/>
      <c r="B54" s="16"/>
      <c r="C54" s="22" t="s">
        <v>86</v>
      </c>
      <c r="D54" s="3"/>
      <c r="E54" s="3"/>
      <c r="F54" s="3"/>
      <c r="G54" s="3"/>
      <c r="H54" s="3"/>
      <c r="I54" s="3"/>
      <c r="J54" s="10"/>
      <c r="K54" s="31"/>
      <c r="L54" s="31"/>
      <c r="M54" s="31"/>
      <c r="N54" s="3"/>
      <c r="O54" s="12"/>
      <c r="P54" s="3"/>
      <c r="Q54" s="3"/>
      <c r="R54" s="3"/>
      <c r="S54" s="12"/>
      <c r="T54" s="4">
        <f t="shared" si="42"/>
        <v>0</v>
      </c>
      <c r="U54" s="4">
        <f t="shared" si="38"/>
        <v>0</v>
      </c>
      <c r="V54" s="4">
        <f t="shared" si="43"/>
        <v>0</v>
      </c>
      <c r="W54" s="4">
        <f t="shared" si="44"/>
        <v>0</v>
      </c>
      <c r="X54" s="4">
        <f t="shared" si="45"/>
        <v>0</v>
      </c>
      <c r="Y54" s="4">
        <f t="shared" si="46"/>
        <v>0</v>
      </c>
      <c r="Z54" s="31"/>
      <c r="AA54" s="31"/>
      <c r="AB54" s="31"/>
      <c r="AC54" s="31"/>
      <c r="AD54" s="31"/>
      <c r="AE54" s="31"/>
      <c r="AF54" s="4">
        <f t="shared" si="47"/>
        <v>9835.0179680085239</v>
      </c>
      <c r="AG54" s="4">
        <f t="shared" si="48"/>
        <v>9963.4978501134901</v>
      </c>
      <c r="AH54" s="23" t="s">
        <v>96</v>
      </c>
      <c r="AI54" s="4">
        <f t="shared" si="49"/>
        <v>2247.2055486209597</v>
      </c>
    </row>
    <row r="55" spans="1:35" x14ac:dyDescent="0.25">
      <c r="A55" s="16"/>
      <c r="B55" s="16"/>
      <c r="C55" s="22" t="s">
        <v>87</v>
      </c>
      <c r="D55" s="3"/>
      <c r="E55" s="3"/>
      <c r="F55" s="3"/>
      <c r="G55" s="3"/>
      <c r="H55" s="3"/>
      <c r="I55" s="3"/>
      <c r="J55" s="10"/>
      <c r="K55" s="31"/>
      <c r="L55" s="31"/>
      <c r="M55" s="31"/>
      <c r="N55" s="3"/>
      <c r="O55" s="12"/>
      <c r="P55" s="3"/>
      <c r="Q55" s="3"/>
      <c r="R55" s="3"/>
      <c r="S55" s="12"/>
      <c r="T55" s="4">
        <f t="shared" si="42"/>
        <v>0</v>
      </c>
      <c r="U55" s="4">
        <f t="shared" si="38"/>
        <v>0</v>
      </c>
      <c r="V55" s="4">
        <f t="shared" si="43"/>
        <v>0</v>
      </c>
      <c r="W55" s="4">
        <f t="shared" si="44"/>
        <v>0</v>
      </c>
      <c r="X55" s="4">
        <f t="shared" si="45"/>
        <v>0</v>
      </c>
      <c r="Y55" s="4">
        <f t="shared" si="46"/>
        <v>0</v>
      </c>
      <c r="Z55" s="31"/>
      <c r="AA55" s="31"/>
      <c r="AB55" s="31"/>
      <c r="AC55" s="31"/>
      <c r="AD55" s="31"/>
      <c r="AE55" s="31"/>
      <c r="AF55" s="4">
        <f t="shared" si="47"/>
        <v>9835.0179680085239</v>
      </c>
      <c r="AG55" s="4">
        <f t="shared" si="48"/>
        <v>9963.4978501134901</v>
      </c>
      <c r="AH55" s="23" t="s">
        <v>97</v>
      </c>
      <c r="AI55" s="4">
        <f t="shared" si="49"/>
        <v>2247.2055486209597</v>
      </c>
    </row>
    <row r="56" spans="1:35" x14ac:dyDescent="0.25">
      <c r="A56" s="16"/>
      <c r="B56" s="16"/>
      <c r="C56" s="22" t="s">
        <v>88</v>
      </c>
      <c r="D56" s="3"/>
      <c r="E56" s="3"/>
      <c r="F56" s="3"/>
      <c r="G56" s="3"/>
      <c r="H56" s="3"/>
      <c r="I56" s="3"/>
      <c r="J56" s="10"/>
      <c r="K56" s="31"/>
      <c r="L56" s="31"/>
      <c r="M56" s="31"/>
      <c r="N56" s="3"/>
      <c r="O56" s="12"/>
      <c r="P56" s="3"/>
      <c r="Q56" s="3"/>
      <c r="R56" s="3"/>
      <c r="S56" s="12"/>
      <c r="T56" s="4">
        <f t="shared" si="42"/>
        <v>0</v>
      </c>
      <c r="U56" s="4">
        <f t="shared" si="38"/>
        <v>0</v>
      </c>
      <c r="V56" s="4">
        <f t="shared" si="43"/>
        <v>0</v>
      </c>
      <c r="W56" s="4">
        <f t="shared" si="44"/>
        <v>0</v>
      </c>
      <c r="X56" s="4">
        <f t="shared" si="45"/>
        <v>0</v>
      </c>
      <c r="Y56" s="4">
        <f t="shared" si="46"/>
        <v>0</v>
      </c>
      <c r="Z56" s="31"/>
      <c r="AA56" s="31"/>
      <c r="AB56" s="31"/>
      <c r="AC56" s="31"/>
      <c r="AD56" s="31"/>
      <c r="AE56" s="31"/>
      <c r="AF56" s="4">
        <f t="shared" si="47"/>
        <v>9835.0179680085239</v>
      </c>
      <c r="AG56" s="4">
        <f t="shared" si="48"/>
        <v>9963.4978501134901</v>
      </c>
      <c r="AH56" s="23" t="s">
        <v>98</v>
      </c>
      <c r="AI56" s="4">
        <f t="shared" si="49"/>
        <v>2247.2055486209597</v>
      </c>
    </row>
    <row r="57" spans="1:35" x14ac:dyDescent="0.25">
      <c r="A57" s="16"/>
      <c r="B57" s="16"/>
      <c r="C57" s="22" t="s">
        <v>89</v>
      </c>
      <c r="D57" s="3"/>
      <c r="E57" s="3"/>
      <c r="F57" s="3"/>
      <c r="G57" s="3"/>
      <c r="H57" s="3"/>
      <c r="I57" s="3"/>
      <c r="J57" s="10"/>
      <c r="K57" s="31"/>
      <c r="L57" s="31"/>
      <c r="M57" s="31"/>
      <c r="N57" s="3"/>
      <c r="O57" s="12"/>
      <c r="P57" s="3"/>
      <c r="Q57" s="3"/>
      <c r="R57" s="3"/>
      <c r="S57" s="12"/>
      <c r="T57" s="4">
        <f t="shared" si="42"/>
        <v>0</v>
      </c>
      <c r="U57" s="4">
        <f t="shared" si="38"/>
        <v>0</v>
      </c>
      <c r="V57" s="4">
        <f t="shared" si="43"/>
        <v>0</v>
      </c>
      <c r="W57" s="4">
        <f t="shared" si="44"/>
        <v>0</v>
      </c>
      <c r="X57" s="4">
        <f t="shared" si="45"/>
        <v>0</v>
      </c>
      <c r="Y57" s="4">
        <f t="shared" si="46"/>
        <v>0</v>
      </c>
      <c r="Z57" s="31"/>
      <c r="AA57" s="31"/>
      <c r="AB57" s="31"/>
      <c r="AC57" s="31"/>
      <c r="AD57" s="31"/>
      <c r="AE57" s="31"/>
      <c r="AF57" s="4">
        <f t="shared" si="47"/>
        <v>9835.0179680085239</v>
      </c>
      <c r="AG57" s="4">
        <f t="shared" si="48"/>
        <v>9963.4978501134901</v>
      </c>
      <c r="AH57" s="23" t="s">
        <v>99</v>
      </c>
      <c r="AI57" s="4">
        <f t="shared" si="49"/>
        <v>2247.2055486209597</v>
      </c>
    </row>
    <row r="58" spans="1:35" x14ac:dyDescent="0.25">
      <c r="A58" s="16"/>
      <c r="B58" s="16"/>
      <c r="C58" s="22" t="s">
        <v>90</v>
      </c>
      <c r="D58" s="3"/>
      <c r="E58" s="3"/>
      <c r="F58" s="3"/>
      <c r="G58" s="3"/>
      <c r="H58" s="3"/>
      <c r="I58" s="3"/>
      <c r="J58" s="10"/>
      <c r="K58" s="31"/>
      <c r="L58" s="31"/>
      <c r="M58" s="31"/>
      <c r="N58" s="3"/>
      <c r="O58" s="12"/>
      <c r="P58" s="3"/>
      <c r="Q58" s="3"/>
      <c r="R58" s="3"/>
      <c r="S58" s="12"/>
      <c r="T58" s="4">
        <f t="shared" si="42"/>
        <v>0</v>
      </c>
      <c r="U58" s="4">
        <f t="shared" si="38"/>
        <v>0</v>
      </c>
      <c r="V58" s="4">
        <f t="shared" si="43"/>
        <v>0</v>
      </c>
      <c r="W58" s="4">
        <f t="shared" si="44"/>
        <v>0</v>
      </c>
      <c r="X58" s="4">
        <f t="shared" si="45"/>
        <v>0</v>
      </c>
      <c r="Y58" s="4">
        <f t="shared" si="46"/>
        <v>0</v>
      </c>
      <c r="Z58" s="31"/>
      <c r="AA58" s="31"/>
      <c r="AB58" s="31"/>
      <c r="AC58" s="31"/>
      <c r="AD58" s="31"/>
      <c r="AE58" s="31"/>
      <c r="AF58" s="4">
        <f t="shared" si="47"/>
        <v>9835.0179680085239</v>
      </c>
      <c r="AG58" s="4">
        <f t="shared" si="48"/>
        <v>9963.4978501134901</v>
      </c>
      <c r="AH58" s="23" t="s">
        <v>100</v>
      </c>
      <c r="AI58" s="4">
        <f t="shared" si="49"/>
        <v>2247.2055486209597</v>
      </c>
    </row>
    <row r="59" spans="1:35" x14ac:dyDescent="0.25">
      <c r="A59" s="16"/>
      <c r="B59" s="16"/>
      <c r="C59" s="22" t="s">
        <v>91</v>
      </c>
      <c r="D59" s="3"/>
      <c r="E59" s="3"/>
      <c r="F59" s="3"/>
      <c r="G59" s="3"/>
      <c r="H59" s="3"/>
      <c r="I59" s="3"/>
      <c r="J59" s="10"/>
      <c r="K59" s="31"/>
      <c r="L59" s="31"/>
      <c r="M59" s="31"/>
      <c r="N59" s="3"/>
      <c r="O59" s="12"/>
      <c r="P59" s="3"/>
      <c r="Q59" s="3"/>
      <c r="R59" s="3"/>
      <c r="S59" s="12"/>
      <c r="T59" s="4">
        <f t="shared" si="42"/>
        <v>0</v>
      </c>
      <c r="U59" s="4">
        <f t="shared" si="38"/>
        <v>0</v>
      </c>
      <c r="V59" s="4">
        <f t="shared" si="43"/>
        <v>0</v>
      </c>
      <c r="W59" s="4">
        <f t="shared" si="44"/>
        <v>0</v>
      </c>
      <c r="X59" s="4">
        <f t="shared" si="45"/>
        <v>0</v>
      </c>
      <c r="Y59" s="4">
        <f t="shared" si="46"/>
        <v>0</v>
      </c>
      <c r="Z59" s="31"/>
      <c r="AA59" s="31"/>
      <c r="AB59" s="31"/>
      <c r="AC59" s="31"/>
      <c r="AD59" s="31"/>
      <c r="AE59" s="31"/>
      <c r="AF59" s="4">
        <f t="shared" si="47"/>
        <v>9835.0179680085239</v>
      </c>
      <c r="AG59" s="4">
        <f t="shared" si="48"/>
        <v>9963.4978501134901</v>
      </c>
      <c r="AH59" s="23" t="s">
        <v>101</v>
      </c>
      <c r="AI59" s="4">
        <f t="shared" si="49"/>
        <v>2247.2055486209597</v>
      </c>
    </row>
    <row r="60" spans="1:35" x14ac:dyDescent="0.25">
      <c r="A60" s="16"/>
      <c r="B60" s="16"/>
      <c r="C60" s="22" t="s">
        <v>114</v>
      </c>
      <c r="D60" s="3"/>
      <c r="E60" s="3"/>
      <c r="F60" s="3"/>
      <c r="G60" s="3"/>
      <c r="H60" s="3"/>
      <c r="I60" s="3"/>
      <c r="J60" s="10"/>
      <c r="K60" s="31"/>
      <c r="L60" s="31"/>
      <c r="M60" s="31"/>
      <c r="N60" s="3"/>
      <c r="O60" s="12"/>
      <c r="P60" s="3"/>
      <c r="Q60" s="3"/>
      <c r="R60" s="3"/>
      <c r="S60" s="12"/>
      <c r="T60" s="4">
        <f t="shared" si="42"/>
        <v>0</v>
      </c>
      <c r="U60" s="4">
        <f t="shared" si="38"/>
        <v>0</v>
      </c>
      <c r="V60" s="4">
        <f t="shared" si="43"/>
        <v>0</v>
      </c>
      <c r="W60" s="4">
        <f t="shared" si="44"/>
        <v>0</v>
      </c>
      <c r="X60" s="4">
        <f t="shared" si="45"/>
        <v>0</v>
      </c>
      <c r="Y60" s="4">
        <f t="shared" si="46"/>
        <v>0</v>
      </c>
      <c r="Z60" s="31"/>
      <c r="AA60" s="31"/>
      <c r="AB60" s="31"/>
      <c r="AC60" s="31"/>
      <c r="AD60" s="31"/>
      <c r="AE60" s="31"/>
      <c r="AF60" s="4">
        <f t="shared" si="47"/>
        <v>9835.0179680085239</v>
      </c>
      <c r="AG60" s="4">
        <f t="shared" si="48"/>
        <v>9963.4978501134901</v>
      </c>
      <c r="AH60" s="23" t="s">
        <v>102</v>
      </c>
      <c r="AI60" s="4">
        <f t="shared" si="49"/>
        <v>2247.2055486209597</v>
      </c>
    </row>
    <row r="61" spans="1:35" x14ac:dyDescent="0.25">
      <c r="A61" s="16"/>
      <c r="B61" s="16"/>
      <c r="C61" s="22" t="s">
        <v>115</v>
      </c>
      <c r="D61" s="3"/>
      <c r="E61" s="3"/>
      <c r="F61" s="3"/>
      <c r="G61" s="3"/>
      <c r="H61" s="3"/>
      <c r="I61" s="3"/>
      <c r="J61" s="10"/>
      <c r="K61" s="31"/>
      <c r="L61" s="31"/>
      <c r="M61" s="31"/>
      <c r="N61" s="3"/>
      <c r="O61" s="12"/>
      <c r="P61" s="3"/>
      <c r="Q61" s="3"/>
      <c r="R61" s="3"/>
      <c r="S61" s="12"/>
      <c r="T61" s="4">
        <f t="shared" si="42"/>
        <v>0</v>
      </c>
      <c r="U61" s="4">
        <f t="shared" si="38"/>
        <v>0</v>
      </c>
      <c r="V61" s="4">
        <f t="shared" si="43"/>
        <v>0</v>
      </c>
      <c r="W61" s="4">
        <f t="shared" si="44"/>
        <v>0</v>
      </c>
      <c r="X61" s="4">
        <f t="shared" si="45"/>
        <v>0</v>
      </c>
      <c r="Y61" s="4">
        <f t="shared" si="46"/>
        <v>0</v>
      </c>
      <c r="Z61" s="31"/>
      <c r="AA61" s="31"/>
      <c r="AB61" s="31"/>
      <c r="AC61" s="31"/>
      <c r="AD61" s="31"/>
      <c r="AE61" s="31"/>
      <c r="AF61" s="4">
        <f t="shared" si="47"/>
        <v>9835.0179680085239</v>
      </c>
      <c r="AG61" s="4">
        <f t="shared" si="48"/>
        <v>9963.4978501134901</v>
      </c>
      <c r="AH61" s="23" t="s">
        <v>103</v>
      </c>
      <c r="AI61" s="4">
        <f t="shared" si="49"/>
        <v>2247.2055486209597</v>
      </c>
    </row>
    <row r="62" spans="1:35" x14ac:dyDescent="0.25">
      <c r="A62" s="16"/>
      <c r="B62" s="16"/>
      <c r="C62" s="24" t="s">
        <v>114</v>
      </c>
      <c r="D62" s="3"/>
      <c r="E62" s="3"/>
      <c r="F62" s="3"/>
      <c r="G62" s="3"/>
      <c r="H62" s="3"/>
      <c r="I62" s="3"/>
      <c r="J62" s="10"/>
      <c r="K62" s="31"/>
      <c r="L62" s="31"/>
      <c r="M62" s="31"/>
      <c r="N62" s="3"/>
      <c r="O62" s="12"/>
      <c r="P62" s="3"/>
      <c r="Q62" s="3"/>
      <c r="R62" s="3"/>
      <c r="S62" s="12"/>
      <c r="T62" s="4">
        <f t="shared" si="42"/>
        <v>0</v>
      </c>
      <c r="U62" s="4">
        <f t="shared" si="38"/>
        <v>0</v>
      </c>
      <c r="V62" s="4">
        <f t="shared" si="43"/>
        <v>0</v>
      </c>
      <c r="W62" s="4">
        <f t="shared" si="44"/>
        <v>0</v>
      </c>
      <c r="X62" s="4">
        <f t="shared" si="45"/>
        <v>0</v>
      </c>
      <c r="Y62" s="4">
        <f t="shared" si="46"/>
        <v>0</v>
      </c>
      <c r="Z62" s="31"/>
      <c r="AA62" s="31"/>
      <c r="AB62" s="31"/>
      <c r="AC62" s="31"/>
      <c r="AD62" s="31"/>
      <c r="AE62" s="31"/>
      <c r="AF62" s="4">
        <f t="shared" si="47"/>
        <v>9835.0179680085239</v>
      </c>
      <c r="AG62" s="4">
        <f t="shared" si="48"/>
        <v>9963.4978501134901</v>
      </c>
      <c r="AH62" s="23" t="s">
        <v>104</v>
      </c>
      <c r="AI62" s="4">
        <f t="shared" si="49"/>
        <v>2247.2055486209597</v>
      </c>
    </row>
    <row r="63" spans="1:35" x14ac:dyDescent="0.25">
      <c r="A63" s="16"/>
      <c r="B63" s="16"/>
      <c r="C63" s="24" t="s">
        <v>115</v>
      </c>
      <c r="D63" s="3"/>
      <c r="E63" s="3"/>
      <c r="F63" s="3"/>
      <c r="G63" s="3"/>
      <c r="H63" s="3"/>
      <c r="I63" s="3"/>
      <c r="J63" s="10"/>
      <c r="K63" s="31"/>
      <c r="L63" s="31"/>
      <c r="M63" s="31"/>
      <c r="N63" s="3"/>
      <c r="O63" s="12"/>
      <c r="P63" s="3"/>
      <c r="Q63" s="3"/>
      <c r="R63" s="3"/>
      <c r="S63" s="12"/>
      <c r="T63" s="4">
        <f t="shared" si="42"/>
        <v>0</v>
      </c>
      <c r="U63" s="4">
        <f t="shared" si="38"/>
        <v>0</v>
      </c>
      <c r="V63" s="4">
        <f t="shared" si="43"/>
        <v>0</v>
      </c>
      <c r="W63" s="4">
        <f t="shared" si="44"/>
        <v>0</v>
      </c>
      <c r="X63" s="4">
        <f t="shared" si="45"/>
        <v>0</v>
      </c>
      <c r="Y63" s="4">
        <f t="shared" si="46"/>
        <v>0</v>
      </c>
      <c r="Z63" s="31"/>
      <c r="AA63" s="31"/>
      <c r="AB63" s="31"/>
      <c r="AC63" s="31"/>
      <c r="AD63" s="31"/>
      <c r="AE63" s="31"/>
      <c r="AF63" s="4">
        <f t="shared" si="47"/>
        <v>9835.0179680085239</v>
      </c>
      <c r="AG63" s="4">
        <f t="shared" si="48"/>
        <v>9963.4978501134901</v>
      </c>
      <c r="AH63" s="23" t="s">
        <v>105</v>
      </c>
      <c r="AI63" s="4">
        <f t="shared" si="49"/>
        <v>2247.2055486209597</v>
      </c>
    </row>
    <row r="64" spans="1:35" x14ac:dyDescent="0.25">
      <c r="A64" s="16"/>
      <c r="B64" s="16"/>
      <c r="C64" s="24" t="s">
        <v>114</v>
      </c>
      <c r="D64" s="3"/>
      <c r="E64" s="3"/>
      <c r="F64" s="3"/>
      <c r="G64" s="3"/>
      <c r="H64" s="3"/>
      <c r="I64" s="3"/>
      <c r="J64" s="10"/>
      <c r="K64" s="31"/>
      <c r="L64" s="31"/>
      <c r="M64" s="31"/>
      <c r="N64" s="3"/>
      <c r="O64" s="12"/>
      <c r="P64" s="3"/>
      <c r="Q64" s="3"/>
      <c r="R64" s="3"/>
      <c r="S64" s="12"/>
      <c r="T64" s="4">
        <f t="shared" si="42"/>
        <v>0</v>
      </c>
      <c r="U64" s="4">
        <f t="shared" si="38"/>
        <v>0</v>
      </c>
      <c r="V64" s="4">
        <f t="shared" si="43"/>
        <v>0</v>
      </c>
      <c r="W64" s="4">
        <f t="shared" si="44"/>
        <v>0</v>
      </c>
      <c r="X64" s="4">
        <f t="shared" si="45"/>
        <v>0</v>
      </c>
      <c r="Y64" s="4">
        <f t="shared" si="46"/>
        <v>0</v>
      </c>
      <c r="Z64" s="31"/>
      <c r="AA64" s="31"/>
      <c r="AB64" s="31"/>
      <c r="AC64" s="31"/>
      <c r="AD64" s="31"/>
      <c r="AE64" s="31"/>
      <c r="AF64" s="4">
        <f t="shared" si="47"/>
        <v>9835.0179680085239</v>
      </c>
      <c r="AG64" s="4">
        <f t="shared" si="48"/>
        <v>9963.4978501134901</v>
      </c>
      <c r="AH64" s="23" t="s">
        <v>106</v>
      </c>
      <c r="AI64" s="4">
        <f t="shared" si="49"/>
        <v>2247.2055486209597</v>
      </c>
    </row>
    <row r="65" spans="1:35" x14ac:dyDescent="0.25">
      <c r="A65" s="16"/>
      <c r="B65" s="16"/>
      <c r="C65" s="24" t="s">
        <v>115</v>
      </c>
      <c r="D65" s="3"/>
      <c r="E65" s="3"/>
      <c r="F65" s="3"/>
      <c r="G65" s="3"/>
      <c r="H65" s="3"/>
      <c r="I65" s="3"/>
      <c r="J65" s="10"/>
      <c r="K65" s="31"/>
      <c r="L65" s="31"/>
      <c r="M65" s="31"/>
      <c r="N65" s="3"/>
      <c r="O65" s="12"/>
      <c r="P65" s="3"/>
      <c r="Q65" s="3"/>
      <c r="R65" s="3"/>
      <c r="S65" s="12"/>
      <c r="T65" s="4">
        <f t="shared" si="42"/>
        <v>0</v>
      </c>
      <c r="U65" s="4">
        <f t="shared" si="38"/>
        <v>0</v>
      </c>
      <c r="V65" s="4">
        <f t="shared" si="43"/>
        <v>0</v>
      </c>
      <c r="W65" s="4">
        <f t="shared" si="44"/>
        <v>0</v>
      </c>
      <c r="X65" s="4">
        <f t="shared" si="45"/>
        <v>0</v>
      </c>
      <c r="Y65" s="4">
        <f t="shared" si="46"/>
        <v>0</v>
      </c>
      <c r="Z65" s="31"/>
      <c r="AA65" s="31"/>
      <c r="AB65" s="31"/>
      <c r="AC65" s="31"/>
      <c r="AD65" s="31"/>
      <c r="AE65" s="31"/>
      <c r="AF65" s="4">
        <f t="shared" si="47"/>
        <v>9835.0179680085239</v>
      </c>
      <c r="AG65" s="4">
        <f t="shared" si="48"/>
        <v>9963.4978501134901</v>
      </c>
      <c r="AH65" s="23" t="s">
        <v>107</v>
      </c>
      <c r="AI65" s="4">
        <f t="shared" si="49"/>
        <v>2247.2055486209597</v>
      </c>
    </row>
    <row r="66" spans="1:35" ht="15.75" thickBot="1" x14ac:dyDescent="0.3">
      <c r="A66" s="16"/>
      <c r="B66" s="16"/>
      <c r="C66" s="16"/>
      <c r="J66" s="10"/>
      <c r="O66" s="12"/>
      <c r="S66" s="12"/>
      <c r="T66" s="4"/>
      <c r="U66" s="4"/>
      <c r="V66" s="4"/>
      <c r="W66" s="4"/>
      <c r="X66" s="4"/>
      <c r="Y66" s="4"/>
      <c r="Z66" s="18"/>
      <c r="AA66" s="18"/>
      <c r="AB66" s="4"/>
      <c r="AD66" s="4"/>
      <c r="AE66" s="4"/>
      <c r="AF66" s="4"/>
      <c r="AG66" s="4"/>
      <c r="AH66" s="16"/>
    </row>
    <row r="67" spans="1:35" ht="15.75" thickBot="1" x14ac:dyDescent="0.3">
      <c r="A67" s="1">
        <v>4</v>
      </c>
      <c r="B67" s="1">
        <v>1</v>
      </c>
      <c r="C67" s="2">
        <v>2</v>
      </c>
      <c r="D67" s="60">
        <v>90</v>
      </c>
      <c r="E67" s="61">
        <v>21</v>
      </c>
      <c r="F67" s="56"/>
      <c r="G67" s="56">
        <v>87</v>
      </c>
      <c r="H67" s="56">
        <v>16</v>
      </c>
      <c r="I67" s="57"/>
      <c r="J67" s="46">
        <f>E$70*3600/4</f>
        <v>-14.999999999986358</v>
      </c>
      <c r="K67" s="55">
        <f>G67</f>
        <v>87</v>
      </c>
      <c r="L67" s="56">
        <v>15</v>
      </c>
      <c r="M67" s="57">
        <v>45</v>
      </c>
      <c r="N67" s="55">
        <v>203</v>
      </c>
      <c r="O67" s="59">
        <f t="shared" si="24"/>
        <v>87.262500000000003</v>
      </c>
      <c r="P67" s="56">
        <v>324</v>
      </c>
      <c r="Q67" s="56">
        <v>22</v>
      </c>
      <c r="R67" s="57">
        <v>0</v>
      </c>
      <c r="S67" s="12" t="e">
        <f t="shared" ref="S67" si="50">S49+180+O67-360</f>
        <v>#REF!</v>
      </c>
      <c r="T67" s="4">
        <f>N67*SIN((D67+E67/60+F67/3600)*PI()/180)</f>
        <v>202.99621247493459</v>
      </c>
      <c r="U67" s="4">
        <f>N67*COS((D67+E67/60+F67/3600)*PI()/180)</f>
        <v>-1.2400487213076627</v>
      </c>
      <c r="V67" s="4">
        <f>$T67*COS(($P67+$Q67/60+R67/3600)*PI()/180)</f>
        <v>164.98759912735923</v>
      </c>
      <c r="W67" s="4"/>
      <c r="X67" s="4"/>
      <c r="Y67" s="4">
        <f t="shared" si="46"/>
        <v>-118.26476403966907</v>
      </c>
      <c r="Z67" s="17">
        <f>Z$69*V67</f>
        <v>5.5671358848778038E-3</v>
      </c>
      <c r="AA67" s="17">
        <f>Y67*AA$69</f>
        <v>-0.23089846162470198</v>
      </c>
      <c r="AB67" s="4">
        <f t="shared" si="36"/>
        <v>164.98203199147434</v>
      </c>
      <c r="AC67" s="4"/>
      <c r="AD67" s="4"/>
      <c r="AE67" s="4">
        <f>Y67+AA67</f>
        <v>-118.49566250129378</v>
      </c>
      <c r="AF67" s="4">
        <f t="shared" ref="AF67" si="51">AF49+AB67+AC67</f>
        <v>9999.9999999999982</v>
      </c>
      <c r="AG67" s="4">
        <f t="shared" ref="AG67" si="52">AG49+AD67+AE67</f>
        <v>9845.0021876121955</v>
      </c>
      <c r="AH67" s="23">
        <v>1</v>
      </c>
      <c r="AI67" s="4">
        <f>AI$49+U67</f>
        <v>2245.9654998996521</v>
      </c>
    </row>
    <row r="68" spans="1:35" ht="18.75" thickBot="1" x14ac:dyDescent="0.45">
      <c r="A68" s="2"/>
      <c r="B68" s="2"/>
      <c r="C68" s="33" t="s">
        <v>29</v>
      </c>
      <c r="D68" s="33"/>
      <c r="E68" s="33"/>
      <c r="F68" s="33"/>
      <c r="G68" s="17">
        <f>G18+G34+G49+G67+1</f>
        <v>360</v>
      </c>
      <c r="H68" s="17">
        <f>H18+H34+H49+H67-60</f>
        <v>1</v>
      </c>
      <c r="K68" s="18">
        <f>K18+K34+K49+K67</f>
        <v>359</v>
      </c>
      <c r="L68" s="18">
        <f>L18+L34+L49+L67</f>
        <v>57</v>
      </c>
      <c r="M68" s="18">
        <f>M18+M34+M49+M67</f>
        <v>180</v>
      </c>
      <c r="N68" s="18">
        <f>N18+N34+N49+N67</f>
        <v>718</v>
      </c>
      <c r="T68" s="26">
        <f>T18+T34+T49+T67</f>
        <v>717.98219803597487</v>
      </c>
      <c r="U68" s="34">
        <f>AI4-AI67</f>
        <v>3.4500100347941043E-2</v>
      </c>
      <c r="V68" s="27">
        <f>V18+V34+V49+V67</f>
        <v>265.50440277118241</v>
      </c>
      <c r="W68" s="27">
        <f>W18+W34+W49+W67</f>
        <v>-265.48648567653254</v>
      </c>
      <c r="X68" s="27">
        <f>X18+X34+X49+X67</f>
        <v>215.51972062061023</v>
      </c>
      <c r="Y68" s="28">
        <f>Y18+Y34+Y49+Y67</f>
        <v>-214.67980511837754</v>
      </c>
      <c r="Z68" s="35" t="str">
        <f>T72</f>
        <v>Ky</v>
      </c>
      <c r="AA68" s="36" t="str">
        <f>T73</f>
        <v>Kx</v>
      </c>
      <c r="AB68" s="26">
        <f>AB18+AB34+AB49+AB67</f>
        <v>265.49544392157139</v>
      </c>
      <c r="AC68" s="27">
        <f>AC18+AC34+AC49+AC67</f>
        <v>-265.49544392157145</v>
      </c>
      <c r="AD68" s="27">
        <f>AD18+AD34+AD49+AD67</f>
        <v>60.10113056208575</v>
      </c>
      <c r="AE68" s="28">
        <f>AE18+AE34+AE49+AE67</f>
        <v>-215.09894294988834</v>
      </c>
    </row>
    <row r="69" spans="1:35" ht="15.75" thickBot="1" x14ac:dyDescent="0.3">
      <c r="A69" s="2"/>
      <c r="B69" s="2"/>
      <c r="C69" s="32" t="s">
        <v>28</v>
      </c>
      <c r="D69" s="32"/>
      <c r="E69" s="32"/>
      <c r="F69" s="32"/>
      <c r="G69" s="46">
        <f>180*(4-2)</f>
        <v>360</v>
      </c>
      <c r="H69" s="17"/>
      <c r="K69" s="46">
        <f>180*(4-2)</f>
        <v>360</v>
      </c>
      <c r="L69" s="17"/>
      <c r="T69" t="s">
        <v>19</v>
      </c>
      <c r="V69" s="4">
        <f>V68+W68</f>
        <v>1.7917094649874343E-2</v>
      </c>
      <c r="W69">
        <f>V69/T68</f>
        <v>2.4954789546156125E-5</v>
      </c>
      <c r="Z69" s="35">
        <f>V72</f>
        <v>3.3742753481613809E-5</v>
      </c>
      <c r="AA69" s="36">
        <f>V73</f>
        <v>1.9523859325272289E-3</v>
      </c>
    </row>
    <row r="70" spans="1:35" x14ac:dyDescent="0.25">
      <c r="A70" s="2"/>
      <c r="D70" s="1" t="s">
        <v>30</v>
      </c>
      <c r="E70" s="29">
        <f>G69-(G68+H68/60)</f>
        <v>-1.6666666666651508E-2</v>
      </c>
      <c r="F70" s="29"/>
      <c r="G70" s="29"/>
      <c r="T70" t="s">
        <v>20</v>
      </c>
      <c r="V70" s="4">
        <f>X68+Y68</f>
        <v>0.83991550223268518</v>
      </c>
      <c r="W70">
        <f>V70/T68</f>
        <v>1.1698277541285233E-3</v>
      </c>
    </row>
    <row r="71" spans="1:35" ht="48" x14ac:dyDescent="0.25">
      <c r="C71" s="5"/>
      <c r="D71" s="6" t="s">
        <v>31</v>
      </c>
      <c r="E71" s="7" t="s">
        <v>32</v>
      </c>
      <c r="F71" s="6"/>
      <c r="G71" s="6"/>
      <c r="H71" s="8">
        <f>1+SQRT(5)</f>
        <v>3.2360679774997898</v>
      </c>
      <c r="I71" s="6"/>
      <c r="J71" s="6"/>
      <c r="K71" s="6"/>
      <c r="L71" s="6"/>
      <c r="M71" s="6"/>
      <c r="N71" s="6"/>
      <c r="O71" s="5"/>
      <c r="P71" s="6"/>
      <c r="Q71" s="6"/>
      <c r="R71" s="6"/>
      <c r="S71" s="5"/>
      <c r="T71" s="13" t="s">
        <v>25</v>
      </c>
      <c r="U71" s="13"/>
      <c r="V71" s="13">
        <f>SQRT(V69*V69+V70*V70)</f>
        <v>0.84010658441145214</v>
      </c>
      <c r="W71" s="6"/>
      <c r="X71" s="6"/>
      <c r="Y71" s="6"/>
      <c r="Z71" s="6"/>
      <c r="AA71" s="13" t="s">
        <v>26</v>
      </c>
      <c r="AB71" s="13">
        <f>T68/750</f>
        <v>0.95730959738129984</v>
      </c>
      <c r="AC71" s="6"/>
      <c r="AD71" s="6"/>
      <c r="AE71" s="6"/>
      <c r="AF71" s="6"/>
      <c r="AG71" s="6"/>
      <c r="AH71" s="5"/>
      <c r="AI71" s="6"/>
    </row>
    <row r="72" spans="1:35" s="6" customFormat="1" ht="29.25" customHeight="1" x14ac:dyDescent="0.25">
      <c r="A72" s="5"/>
      <c r="B72" s="5"/>
      <c r="C72" s="1"/>
      <c r="D72" t="s">
        <v>36</v>
      </c>
      <c r="E72" t="s">
        <v>33</v>
      </c>
      <c r="F72"/>
      <c r="G72"/>
      <c r="H72"/>
      <c r="I72"/>
      <c r="J72"/>
      <c r="K72"/>
      <c r="L72"/>
      <c r="M72"/>
      <c r="N72"/>
      <c r="O72" s="2"/>
      <c r="P72"/>
      <c r="Q72"/>
      <c r="R72"/>
      <c r="S72" s="2"/>
      <c r="T72" t="s">
        <v>34</v>
      </c>
      <c r="U72"/>
      <c r="V72">
        <f>V69/(ABS(V68)+ABS(W68))</f>
        <v>3.3742753481613809E-5</v>
      </c>
      <c r="W72"/>
      <c r="X72"/>
      <c r="Y72"/>
      <c r="Z72" s="14" t="s">
        <v>42</v>
      </c>
      <c r="AA72" s="15" t="s">
        <v>39</v>
      </c>
      <c r="AB72"/>
      <c r="AC72"/>
      <c r="AD72"/>
      <c r="AE72"/>
      <c r="AF72"/>
      <c r="AG72"/>
      <c r="AH72" s="9"/>
      <c r="AI72"/>
    </row>
    <row r="73" spans="1:35" x14ac:dyDescent="0.25">
      <c r="D73" t="s">
        <v>37</v>
      </c>
      <c r="E73" s="29">
        <f>ABS(E70/6*3600)</f>
        <v>9.9999999999909051</v>
      </c>
      <c r="F73" s="29"/>
      <c r="G73" s="29"/>
      <c r="T73" t="s">
        <v>35</v>
      </c>
      <c r="V73">
        <f>V70/(ABS(X68)+ABS(Y68))</f>
        <v>1.9523859325272289E-3</v>
      </c>
    </row>
    <row r="75" spans="1:35" x14ac:dyDescent="0.25">
      <c r="Z75" t="s">
        <v>27</v>
      </c>
      <c r="AA75">
        <f>1/(T68/V71)</f>
        <v>1.1700938918952949E-3</v>
      </c>
    </row>
  </sheetData>
  <mergeCells count="21">
    <mergeCell ref="A1:S1"/>
    <mergeCell ref="C69:F69"/>
    <mergeCell ref="C68:F68"/>
    <mergeCell ref="O2:S2"/>
    <mergeCell ref="AF1:AG1"/>
    <mergeCell ref="AB1:AE1"/>
    <mergeCell ref="Z1:AA1"/>
    <mergeCell ref="V1:Y1"/>
    <mergeCell ref="Z5:AE16"/>
    <mergeCell ref="Z19:AE32"/>
    <mergeCell ref="Z35:AE47"/>
    <mergeCell ref="Z50:AE65"/>
    <mergeCell ref="E70:G70"/>
    <mergeCell ref="K2:M2"/>
    <mergeCell ref="E73:G73"/>
    <mergeCell ref="D2:F2"/>
    <mergeCell ref="G2:I2"/>
    <mergeCell ref="K5:M16"/>
    <mergeCell ref="K19:M32"/>
    <mergeCell ref="K35:M47"/>
    <mergeCell ref="K50:M6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minero</dc:creator>
  <cp:lastModifiedBy>minero</cp:lastModifiedBy>
  <dcterms:created xsi:type="dcterms:W3CDTF">2012-09-27T05:51:22Z</dcterms:created>
  <dcterms:modified xsi:type="dcterms:W3CDTF">2014-05-30T18:27:55Z</dcterms:modified>
</cp:coreProperties>
</file>